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13332" windowHeight="10548" activeTab="0"/>
  </bookViews>
  <sheets>
    <sheet name="25years" sheetId="1" r:id="rId1"/>
    <sheet name="slower" sheetId="2" r:id="rId2"/>
    <sheet name="faster" sheetId="3" r:id="rId3"/>
    <sheet name="0 path" sheetId="4" r:id="rId4"/>
    <sheet name="population" sheetId="5" r:id="rId5"/>
  </sheets>
  <definedNames/>
  <calcPr fullCalcOnLoad="1"/>
</workbook>
</file>

<file path=xl/sharedStrings.xml><?xml version="1.0" encoding="utf-8"?>
<sst xmlns="http://schemas.openxmlformats.org/spreadsheetml/2006/main" count="70" uniqueCount="61">
  <si>
    <t>total</t>
  </si>
  <si>
    <t>http://www.census.gov/ipc/www/idb/worldpop.php</t>
  </si>
  <si>
    <t>years to eliminate gap &amp; part done each year</t>
  </si>
  <si>
    <t>emissions ok for century average</t>
  </si>
  <si>
    <t>annual emissions ok for rest of century, after excess in early years</t>
  </si>
  <si>
    <t>total 2005-2104, billions of pounds</t>
  </si>
  <si>
    <t>total 2005-2104, billions of metric tonnes</t>
  </si>
  <si>
    <t>2015 population billions</t>
  </si>
  <si>
    <t>2005 population billions</t>
  </si>
  <si>
    <t>2005 emissions /person pounds</t>
  </si>
  <si>
    <t>gap from 2005 emissions</t>
  </si>
  <si>
    <t>above Paraguay, 1543</t>
  </si>
  <si>
    <t>above Haiti, 488</t>
  </si>
  <si>
    <t>above Fiji, 2646</t>
  </si>
  <si>
    <t>above Tonga, 2425</t>
  </si>
  <si>
    <t>above Mali, 1349</t>
  </si>
  <si>
    <t>above Chad, 1222</t>
  </si>
  <si>
    <t>Emissions do not adjust for trade, since few countries have the data.</t>
  </si>
  <si>
    <t>above India, 2566</t>
  </si>
  <si>
    <t>population+emissions 2005</t>
  </si>
  <si>
    <t>above Eritrea+S.Leone, 441</t>
  </si>
  <si>
    <t>% of current US</t>
  </si>
  <si>
    <t>http://www.un.org/esa/population/publications/longrange2/WorldPop2300final.pdf</t>
  </si>
  <si>
    <t>world</t>
  </si>
  <si>
    <t>high emitters</t>
  </si>
  <si>
    <t>low emitters</t>
  </si>
  <si>
    <t>pp.179,181 world population projections</t>
  </si>
  <si>
    <t>medium population projection</t>
  </si>
  <si>
    <t>World</t>
  </si>
  <si>
    <t>More developed regions</t>
  </si>
  <si>
    <t>Least developed countries</t>
  </si>
  <si>
    <t>Less developed regions, excluding least developed countries</t>
  </si>
  <si>
    <t>Less developed regions, excluding China</t>
  </si>
  <si>
    <t xml:space="preserve">http://esa.un.org/unpp/ </t>
  </si>
  <si>
    <t>populations downloaded 9 Nov 2009</t>
  </si>
  <si>
    <t>world annual change used</t>
  </si>
  <si>
    <t>high emitters annual change used</t>
  </si>
  <si>
    <r>
      <t>world</t>
    </r>
    <r>
      <rPr>
        <sz val="9"/>
        <color indexed="10"/>
        <rFont val="Arial Narrow"/>
        <family val="2"/>
      </rPr>
      <t xml:space="preserve"> annual change given in 2004 projections</t>
    </r>
  </si>
  <si>
    <r>
      <t xml:space="preserve">more developed </t>
    </r>
    <r>
      <rPr>
        <sz val="9"/>
        <color indexed="10"/>
        <rFont val="Arial Narrow"/>
        <family val="2"/>
      </rPr>
      <t>annual change given in 2004 projections</t>
    </r>
  </si>
  <si>
    <r>
      <t>World Poplulation</t>
    </r>
    <r>
      <rPr>
        <sz val="9"/>
        <rFont val="Arial Narrow"/>
        <family val="2"/>
      </rPr>
      <t xml:space="preserve"> (starting point consistent with emissions, from UNDP)</t>
    </r>
  </si>
  <si>
    <r>
      <t>High Emitters Poplulation</t>
    </r>
    <r>
      <rPr>
        <sz val="9"/>
        <rFont val="Arial Narrow"/>
        <family val="2"/>
      </rPr>
      <t xml:space="preserve"> (starting point consistent with emissions, from UNDP)</t>
    </r>
  </si>
  <si>
    <t>above Dominica 3307-3527</t>
  </si>
  <si>
    <t>above Bosnia+H, 2657-2939</t>
  </si>
  <si>
    <t>above Sri Lanka, 1692-1764</t>
  </si>
  <si>
    <t>above Tajikistan 1797-1984</t>
  </si>
  <si>
    <t>2009 US Census Bureau estimates of world Population</t>
  </si>
  <si>
    <t>annual growth</t>
  </si>
  <si>
    <t>average population for the century, &amp; emissions goal</t>
  </si>
  <si>
    <t>calculated cumulative excess pounds /person /yr</t>
  </si>
  <si>
    <t>implied annual change for low emitters</t>
  </si>
  <si>
    <t>Calculations Used Here</t>
  </si>
  <si>
    <t>2009 UN Website, data to 2050</t>
  </si>
  <si>
    <t>2004 UN Projections, data to 2300</t>
  </si>
  <si>
    <t>World Poplulation (&amp; annual change)</t>
  </si>
  <si>
    <t>Use 2009 UN Website until 2050, then 2004 UN Projections</t>
  </si>
  <si>
    <t>Choose Number of Years to Reduce CO2. Adjust Goal until it Matches Red. Copy data on High Emitters from above.</t>
  </si>
  <si>
    <t>population, billions</t>
  </si>
  <si>
    <t>emissions, pounds /person /yr</t>
  </si>
  <si>
    <t>total emit, billion pounds /yr</t>
  </si>
  <si>
    <t>Update "25years" page, and most other pages update automatically</t>
  </si>
  <si>
    <r>
      <t>Groups of countries, sorted by 2005 emissions per person</t>
    </r>
    <r>
      <rPr>
        <sz val="8"/>
        <rFont val="Arial Narrow"/>
        <family val="2"/>
      </rPr>
      <t>, from http://xls.CO2List.org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</si>
</sst>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0.0%"/>
    <numFmt numFmtId="169" formatCode="0.000%"/>
    <numFmt numFmtId="170" formatCode="0.000"/>
    <numFmt numFmtId="171" formatCode="0.0000"/>
    <numFmt numFmtId="172" formatCode="0.00000"/>
    <numFmt numFmtId="173" formatCode="0.0000%"/>
    <numFmt numFmtId="174" formatCode="#,##0.0"/>
    <numFmt numFmtId="175" formatCode="0.000000000000000%"/>
    <numFmt numFmtId="176" formatCode="0.0000000000000000%"/>
    <numFmt numFmtId="177" formatCode="0.00000000000000%"/>
    <numFmt numFmtId="178" formatCode="0.0000000000000%"/>
    <numFmt numFmtId="179" formatCode="0.000000000000%"/>
    <numFmt numFmtId="180" formatCode="0.00000000000%"/>
    <numFmt numFmtId="181" formatCode="0.0000000000%"/>
    <numFmt numFmtId="182" formatCode="0.000000000%"/>
    <numFmt numFmtId="183" formatCode="0.00000000%"/>
    <numFmt numFmtId="184" formatCode="0.0000000%"/>
    <numFmt numFmtId="185" formatCode="0.000000%"/>
    <numFmt numFmtId="186" formatCode="0.00000%"/>
    <numFmt numFmtId="187" formatCode="#,##0.0000"/>
    <numFmt numFmtId="188" formatCode="#,##0.00000"/>
    <numFmt numFmtId="189" formatCode="#,##0.000000"/>
    <numFmt numFmtId="190" formatCode="0.0"/>
  </numFmts>
  <fonts count="3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9"/>
      <color indexed="10"/>
      <name val="Arial Narrow"/>
      <family val="2"/>
    </font>
    <font>
      <sz val="10"/>
      <color indexed="12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sz val="9"/>
      <color indexed="56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8"/>
      <color indexed="10"/>
      <name val="Arial Narrow"/>
      <family val="2"/>
    </font>
    <font>
      <sz val="8"/>
      <color indexed="56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17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sz val="7"/>
      <name val="Arial"/>
      <family val="0"/>
    </font>
    <font>
      <sz val="7"/>
      <color indexed="10"/>
      <name val="Arial Narrow"/>
      <family val="2"/>
    </font>
    <font>
      <sz val="8"/>
      <name val="Arial"/>
      <family val="0"/>
    </font>
    <font>
      <b/>
      <sz val="8"/>
      <color indexed="56"/>
      <name val="Arial Narrow"/>
      <family val="2"/>
    </font>
    <font>
      <b/>
      <sz val="8"/>
      <name val="Arial"/>
      <family val="0"/>
    </font>
    <font>
      <sz val="10"/>
      <color indexed="60"/>
      <name val="Arial Narrow"/>
      <family val="2"/>
    </font>
    <font>
      <sz val="9"/>
      <color indexed="60"/>
      <name val="Arial Narrow"/>
      <family val="2"/>
    </font>
    <font>
      <b/>
      <sz val="9"/>
      <color indexed="60"/>
      <name val="Arial Narrow"/>
      <family val="2"/>
    </font>
    <font>
      <b/>
      <sz val="8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10" fontId="1" fillId="0" borderId="0" xfId="15" applyNumberFormat="1" applyFont="1" applyAlignment="1">
      <alignment/>
    </xf>
    <xf numFmtId="3" fontId="2" fillId="0" borderId="0" xfId="15" applyNumberFormat="1" applyFont="1" applyAlignment="1">
      <alignment/>
    </xf>
    <xf numFmtId="3" fontId="1" fillId="0" borderId="0" xfId="15" applyNumberFormat="1" applyFont="1" applyAlignment="1">
      <alignment/>
    </xf>
    <xf numFmtId="167" fontId="1" fillId="0" borderId="0" xfId="15" applyNumberFormat="1" applyFont="1" applyAlignment="1">
      <alignment/>
    </xf>
    <xf numFmtId="3" fontId="3" fillId="0" borderId="0" xfId="15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right"/>
    </xf>
    <xf numFmtId="3" fontId="2" fillId="0" borderId="0" xfId="15" applyNumberFormat="1" applyFont="1" applyAlignment="1">
      <alignment horizontal="right"/>
    </xf>
    <xf numFmtId="3" fontId="4" fillId="0" borderId="0" xfId="15" applyNumberFormat="1" applyFont="1" applyAlignment="1">
      <alignment horizontal="right" wrapText="1"/>
    </xf>
    <xf numFmtId="3" fontId="6" fillId="0" borderId="0" xfId="15" applyNumberFormat="1" applyFont="1" applyAlignment="1">
      <alignment horizontal="right" wrapText="1"/>
    </xf>
    <xf numFmtId="168" fontId="1" fillId="0" borderId="0" xfId="19" applyNumberFormat="1" applyFont="1" applyAlignment="1">
      <alignment/>
    </xf>
    <xf numFmtId="167" fontId="1" fillId="0" borderId="0" xfId="19" applyNumberFormat="1" applyFont="1" applyAlignment="1">
      <alignment/>
    </xf>
    <xf numFmtId="170" fontId="1" fillId="0" borderId="0" xfId="19" applyNumberFormat="1" applyFont="1" applyAlignment="1">
      <alignment/>
    </xf>
    <xf numFmtId="0" fontId="2" fillId="0" borderId="0" xfId="15" applyNumberFormat="1" applyFont="1" applyAlignment="1">
      <alignment/>
    </xf>
    <xf numFmtId="167" fontId="2" fillId="0" borderId="0" xfId="19" applyNumberFormat="1" applyFont="1" applyAlignment="1">
      <alignment/>
    </xf>
    <xf numFmtId="3" fontId="1" fillId="2" borderId="0" xfId="15" applyNumberFormat="1" applyFont="1" applyFill="1" applyAlignment="1">
      <alignment/>
    </xf>
    <xf numFmtId="3" fontId="7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8" fillId="0" borderId="0" xfId="15" applyNumberFormat="1" applyFont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167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167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5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3" fontId="8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67" fontId="10" fillId="0" borderId="0" xfId="0" applyNumberFormat="1" applyFont="1" applyBorder="1" applyAlignment="1">
      <alignment/>
    </xf>
    <xf numFmtId="3" fontId="3" fillId="2" borderId="0" xfId="15" applyNumberFormat="1" applyFont="1" applyFill="1" applyAlignment="1">
      <alignment/>
    </xf>
    <xf numFmtId="167" fontId="1" fillId="2" borderId="0" xfId="15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167" fontId="1" fillId="0" borderId="0" xfId="15" applyNumberFormat="1" applyFont="1" applyFill="1" applyAlignment="1">
      <alignment/>
    </xf>
    <xf numFmtId="167" fontId="2" fillId="0" borderId="0" xfId="0" applyNumberFormat="1" applyFont="1" applyAlignment="1">
      <alignment horizontal="right" wrapText="1"/>
    </xf>
    <xf numFmtId="3" fontId="11" fillId="2" borderId="0" xfId="15" applyNumberFormat="1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1" fillId="0" borderId="0" xfId="15" applyNumberFormat="1" applyFont="1" applyFill="1" applyAlignment="1">
      <alignment/>
    </xf>
    <xf numFmtId="0" fontId="1" fillId="2" borderId="0" xfId="15" applyNumberFormat="1" applyFont="1" applyFill="1" applyAlignment="1">
      <alignment/>
    </xf>
    <xf numFmtId="167" fontId="1" fillId="2" borderId="0" xfId="19" applyNumberFormat="1" applyFont="1" applyFill="1" applyAlignment="1">
      <alignment/>
    </xf>
    <xf numFmtId="3" fontId="9" fillId="0" borderId="0" xfId="15" applyNumberFormat="1" applyFont="1" applyAlignment="1">
      <alignment horizontal="right" wrapText="1"/>
    </xf>
    <xf numFmtId="3" fontId="12" fillId="0" borderId="0" xfId="15" applyNumberFormat="1" applyFont="1" applyAlignment="1">
      <alignment horizontal="right"/>
    </xf>
    <xf numFmtId="3" fontId="13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3" fontId="5" fillId="0" borderId="0" xfId="15" applyNumberFormat="1" applyFont="1" applyAlignment="1">
      <alignment horizontal="right" wrapText="1"/>
    </xf>
    <xf numFmtId="167" fontId="5" fillId="0" borderId="0" xfId="15" applyNumberFormat="1" applyFont="1" applyAlignment="1">
      <alignment horizontal="right" wrapText="1"/>
    </xf>
    <xf numFmtId="1" fontId="14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3" fontId="5" fillId="0" borderId="0" xfId="15" applyNumberFormat="1" applyFont="1" applyAlignment="1">
      <alignment horizontal="right"/>
    </xf>
    <xf numFmtId="3" fontId="14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173" fontId="1" fillId="0" borderId="0" xfId="19" applyNumberFormat="1" applyFont="1" applyAlignment="1">
      <alignment/>
    </xf>
    <xf numFmtId="9" fontId="1" fillId="2" borderId="0" xfId="19" applyNumberFormat="1" applyFont="1" applyFill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NumberFormat="1" applyFont="1" applyAlignment="1">
      <alignment horizontal="right" wrapText="1"/>
    </xf>
    <xf numFmtId="169" fontId="16" fillId="0" borderId="0" xfId="19" applyNumberFormat="1" applyFont="1" applyAlignment="1">
      <alignment/>
    </xf>
    <xf numFmtId="0" fontId="15" fillId="0" borderId="0" xfId="15" applyNumberFormat="1" applyFont="1" applyAlignment="1">
      <alignment/>
    </xf>
    <xf numFmtId="169" fontId="16" fillId="0" borderId="0" xfId="0" applyNumberFormat="1" applyFont="1" applyAlignment="1">
      <alignment/>
    </xf>
    <xf numFmtId="169" fontId="15" fillId="0" borderId="0" xfId="19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right" wrapText="1"/>
    </xf>
    <xf numFmtId="169" fontId="17" fillId="0" borderId="0" xfId="19" applyNumberFormat="1" applyFont="1" applyAlignment="1">
      <alignment/>
    </xf>
    <xf numFmtId="169" fontId="15" fillId="0" borderId="0" xfId="0" applyNumberFormat="1" applyFont="1" applyAlignment="1">
      <alignment/>
    </xf>
    <xf numFmtId="169" fontId="4" fillId="0" borderId="0" xfId="0" applyNumberFormat="1" applyFont="1" applyAlignment="1">
      <alignment horizontal="right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wrapText="1"/>
    </xf>
    <xf numFmtId="3" fontId="19" fillId="0" borderId="0" xfId="0" applyNumberFormat="1" applyFont="1" applyAlignment="1">
      <alignment/>
    </xf>
    <xf numFmtId="169" fontId="19" fillId="0" borderId="0" xfId="19" applyNumberFormat="1" applyFont="1" applyAlignment="1">
      <alignment/>
    </xf>
    <xf numFmtId="3" fontId="5" fillId="0" borderId="0" xfId="15" applyNumberFormat="1" applyFont="1" applyAlignment="1">
      <alignment horizontal="left" wrapText="1"/>
    </xf>
    <xf numFmtId="167" fontId="5" fillId="0" borderId="0" xfId="0" applyNumberFormat="1" applyFont="1" applyAlignment="1">
      <alignment horizontal="left" wrapText="1"/>
    </xf>
    <xf numFmtId="167" fontId="21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 horizontal="right" wrapText="1"/>
    </xf>
    <xf numFmtId="0" fontId="23" fillId="0" borderId="0" xfId="0" applyFont="1" applyAlignment="1">
      <alignment/>
    </xf>
    <xf numFmtId="167" fontId="21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3" fontId="8" fillId="0" borderId="0" xfId="15" applyNumberFormat="1" applyFont="1" applyAlignment="1">
      <alignment/>
    </xf>
    <xf numFmtId="1" fontId="26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3" fontId="8" fillId="0" borderId="0" xfId="15" applyNumberFormat="1" applyFont="1" applyAlignment="1">
      <alignment horizontal="right"/>
    </xf>
    <xf numFmtId="167" fontId="8" fillId="0" borderId="0" xfId="0" applyNumberFormat="1" applyFont="1" applyAlignment="1">
      <alignment horizontal="left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right" wrapText="1"/>
    </xf>
    <xf numFmtId="3" fontId="29" fillId="0" borderId="0" xfId="0" applyNumberFormat="1" applyFont="1" applyAlignment="1">
      <alignment/>
    </xf>
    <xf numFmtId="169" fontId="29" fillId="0" borderId="0" xfId="19" applyNumberFormat="1" applyFont="1" applyAlignment="1">
      <alignment/>
    </xf>
    <xf numFmtId="3" fontId="30" fillId="0" borderId="0" xfId="0" applyNumberFormat="1" applyFont="1" applyAlignment="1">
      <alignment/>
    </xf>
    <xf numFmtId="0" fontId="18" fillId="0" borderId="0" xfId="0" applyFont="1" applyAlignment="1">
      <alignment/>
    </xf>
    <xf numFmtId="169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5" fillId="0" borderId="1" xfId="0" applyFont="1" applyBorder="1" applyAlignment="1">
      <alignment/>
    </xf>
    <xf numFmtId="3" fontId="15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169" fontId="4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30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3" fontId="4" fillId="0" borderId="0" xfId="15" applyNumberFormat="1" applyFont="1" applyAlignment="1">
      <alignment wrapText="1"/>
    </xf>
    <xf numFmtId="3" fontId="8" fillId="0" borderId="0" xfId="15" applyNumberFormat="1" applyFont="1" applyAlignment="1">
      <alignment wrapText="1"/>
    </xf>
    <xf numFmtId="167" fontId="8" fillId="0" borderId="0" xfId="15" applyNumberFormat="1" applyFont="1" applyAlignment="1">
      <alignment wrapText="1"/>
    </xf>
    <xf numFmtId="3" fontId="15" fillId="0" borderId="0" xfId="15" applyNumberFormat="1" applyFont="1" applyAlignment="1">
      <alignment wrapText="1"/>
    </xf>
    <xf numFmtId="3" fontId="15" fillId="0" borderId="0" xfId="15" applyNumberFormat="1" applyFont="1" applyAlignment="1">
      <alignment/>
    </xf>
    <xf numFmtId="3" fontId="8" fillId="0" borderId="0" xfId="0" applyNumberFormat="1" applyFont="1" applyAlignment="1">
      <alignment horizontal="left" wrapText="1"/>
    </xf>
    <xf numFmtId="3" fontId="31" fillId="0" borderId="0" xfId="15" applyNumberFormat="1" applyFont="1" applyAlignment="1">
      <alignment wrapText="1"/>
    </xf>
    <xf numFmtId="167" fontId="11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3" fontId="22" fillId="0" borderId="0" xfId="15" applyNumberFormat="1" applyFont="1" applyAlignment="1">
      <alignment horizontal="right" wrapText="1"/>
    </xf>
    <xf numFmtId="3" fontId="4" fillId="0" borderId="0" xfId="15" applyNumberFormat="1" applyFont="1" applyAlignment="1">
      <alignment horizontal="center"/>
    </xf>
    <xf numFmtId="3" fontId="15" fillId="0" borderId="0" xfId="15" applyNumberFormat="1" applyFont="1" applyAlignment="1">
      <alignment horizontal="center"/>
    </xf>
    <xf numFmtId="3" fontId="15" fillId="0" borderId="1" xfId="15" applyNumberFormat="1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15" fillId="0" borderId="1" xfId="15" applyNumberFormat="1" applyFont="1" applyBorder="1" applyAlignment="1">
      <alignment horizontal="center"/>
    </xf>
    <xf numFmtId="3" fontId="4" fillId="0" borderId="1" xfId="15" applyNumberFormat="1" applyFont="1" applyBorder="1" applyAlignment="1">
      <alignment horizontal="right" wrapText="1"/>
    </xf>
    <xf numFmtId="3" fontId="11" fillId="0" borderId="0" xfId="15" applyNumberFormat="1" applyFont="1" applyAlignment="1">
      <alignment wrapText="1"/>
    </xf>
    <xf numFmtId="167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left" wrapText="1"/>
    </xf>
    <xf numFmtId="167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3"/>
          <c:order val="0"/>
          <c:tx>
            <c:v>World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population!$A$17:$A$116</c:f>
              <c:numCache/>
            </c:numRef>
          </c:xVal>
          <c:yVal>
            <c:numRef>
              <c:f>population!$E$17:$E$116</c:f>
              <c:numCache/>
            </c:numRef>
          </c:yVal>
          <c:smooth val="0"/>
        </c:ser>
        <c:ser>
          <c:idx val="5"/>
          <c:order val="1"/>
          <c:tx>
            <c:v>High Emitters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population!$A$17:$A$116</c:f>
              <c:numCache/>
            </c:numRef>
          </c:xVal>
          <c:yVal>
            <c:numRef>
              <c:f>population!$G$17:$G$116</c:f>
              <c:numCache/>
            </c:numRef>
          </c:yVal>
          <c:smooth val="0"/>
        </c:ser>
        <c:ser>
          <c:idx val="7"/>
          <c:order val="2"/>
          <c:tx>
            <c:v>Low Emitters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population!$A$17:$A$116</c:f>
              <c:numCache/>
            </c:numRef>
          </c:xVal>
          <c:yVal>
            <c:numRef>
              <c:f>population!$I$17:$I$116</c:f>
              <c:numCache/>
            </c:numRef>
          </c:yVal>
          <c:smooth val="0"/>
        </c:ser>
        <c:axId val="13848912"/>
        <c:axId val="57531345"/>
      </c:scatterChart>
      <c:val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31345"/>
        <c:crossesAt val="-0.005"/>
        <c:crossBetween val="midCat"/>
        <c:dispUnits/>
        <c:majorUnit val="10"/>
      </c:valAx>
      <c:valAx>
        <c:axId val="57531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Annual Change in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48912"/>
        <c:crosses val="autoZero"/>
        <c:crossBetween val="midCat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62</xdr:row>
      <xdr:rowOff>47625</xdr:rowOff>
    </xdr:from>
    <xdr:to>
      <xdr:col>15</xdr:col>
      <xdr:colOff>257175</xdr:colOff>
      <xdr:row>83</xdr:row>
      <xdr:rowOff>47625</xdr:rowOff>
    </xdr:to>
    <xdr:graphicFrame>
      <xdr:nvGraphicFramePr>
        <xdr:cNvPr id="1" name="Chart 1"/>
        <xdr:cNvGraphicFramePr/>
      </xdr:nvGraphicFramePr>
      <xdr:xfrm>
        <a:off x="5734050" y="11468100"/>
        <a:ext cx="3724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140625" style="3" customWidth="1"/>
    <col min="2" max="2" width="8.421875" style="3" customWidth="1"/>
    <col min="3" max="3" width="7.28125" style="3" customWidth="1"/>
    <col min="4" max="4" width="8.140625" style="3" customWidth="1"/>
    <col min="5" max="5" width="7.7109375" style="3" customWidth="1"/>
    <col min="6" max="6" width="7.57421875" style="3" customWidth="1"/>
    <col min="7" max="7" width="6.57421875" style="3" customWidth="1"/>
    <col min="8" max="8" width="6.7109375" style="3" customWidth="1"/>
    <col min="9" max="9" width="7.00390625" style="3" customWidth="1"/>
    <col min="10" max="10" width="6.7109375" style="3" customWidth="1"/>
    <col min="11" max="11" width="8.57421875" style="3" customWidth="1"/>
    <col min="12" max="12" width="8.7109375" style="5" customWidth="1"/>
    <col min="13" max="16384" width="8.8515625" style="3" customWidth="1"/>
  </cols>
  <sheetData>
    <row r="1" spans="1:12" s="20" customFormat="1" ht="40.5">
      <c r="A1" s="20" t="s">
        <v>60</v>
      </c>
      <c r="B1" s="52" t="s">
        <v>9</v>
      </c>
      <c r="C1" s="52" t="s">
        <v>8</v>
      </c>
      <c r="D1" s="53" t="s">
        <v>7</v>
      </c>
      <c r="E1" s="52"/>
      <c r="F1" s="51" t="s">
        <v>17</v>
      </c>
      <c r="L1" s="48"/>
    </row>
    <row r="2" spans="1:12" s="20" customFormat="1" ht="9.75">
      <c r="A2" s="83"/>
      <c r="B2" s="52"/>
      <c r="C2" s="52"/>
      <c r="D2" s="53"/>
      <c r="E2" s="52"/>
      <c r="F2" s="51"/>
      <c r="L2" s="48"/>
    </row>
    <row r="3" spans="1:12" s="20" customFormat="1" ht="9.75">
      <c r="A3" s="83" t="s">
        <v>41</v>
      </c>
      <c r="B3" s="54">
        <v>15715</v>
      </c>
      <c r="C3" s="55">
        <v>4.417</v>
      </c>
      <c r="D3" s="55">
        <v>4.824</v>
      </c>
      <c r="E3" s="52"/>
      <c r="F3" s="51" t="s">
        <v>59</v>
      </c>
      <c r="L3" s="48"/>
    </row>
    <row r="4" spans="1:12" s="20" customFormat="1" ht="9.75">
      <c r="A4" s="83"/>
      <c r="B4" s="52"/>
      <c r="C4" s="52"/>
      <c r="D4" s="53"/>
      <c r="E4" s="52"/>
      <c r="F4" s="51"/>
      <c r="L4" s="48"/>
    </row>
    <row r="5" spans="1:12" s="2" customFormat="1" ht="9.75" customHeight="1">
      <c r="A5" s="93" t="s">
        <v>42</v>
      </c>
      <c r="B5" s="94">
        <v>15667</v>
      </c>
      <c r="C5" s="95">
        <v>4.434</v>
      </c>
      <c r="D5" s="95">
        <v>4.846</v>
      </c>
      <c r="E5" s="93"/>
      <c r="F5" s="96"/>
      <c r="H5" s="9"/>
      <c r="I5" s="9"/>
      <c r="J5" s="9"/>
      <c r="K5" s="9"/>
      <c r="L5" s="49"/>
    </row>
    <row r="6" spans="1:12" ht="9.75" customHeight="1">
      <c r="A6" s="19" t="s">
        <v>13</v>
      </c>
      <c r="B6" s="54">
        <v>15655</v>
      </c>
      <c r="C6" s="55">
        <v>4.438</v>
      </c>
      <c r="D6" s="55">
        <v>4.85</v>
      </c>
      <c r="E6" s="19"/>
      <c r="F6" s="56"/>
      <c r="H6" s="8"/>
      <c r="I6" s="8"/>
      <c r="J6" s="8"/>
      <c r="K6" s="8"/>
      <c r="L6" s="49"/>
    </row>
    <row r="7" spans="1:12" ht="9.75" customHeight="1">
      <c r="A7" s="19" t="s">
        <v>18</v>
      </c>
      <c r="B7" s="54">
        <v>15653</v>
      </c>
      <c r="C7" s="55">
        <v>4.439</v>
      </c>
      <c r="D7" s="55">
        <v>4.851</v>
      </c>
      <c r="E7" s="19"/>
      <c r="F7" s="56"/>
      <c r="H7" s="8"/>
      <c r="I7" s="8"/>
      <c r="J7" s="8"/>
      <c r="K7" s="8"/>
      <c r="L7" s="49"/>
    </row>
    <row r="8" spans="1:12" ht="9.75" customHeight="1">
      <c r="A8" s="19" t="s">
        <v>14</v>
      </c>
      <c r="B8" s="54">
        <v>12988</v>
      </c>
      <c r="C8" s="55">
        <v>5.593</v>
      </c>
      <c r="D8" s="55">
        <v>6.178</v>
      </c>
      <c r="E8" s="19"/>
      <c r="F8" s="56"/>
      <c r="H8" s="8"/>
      <c r="I8" s="8"/>
      <c r="J8" s="8"/>
      <c r="K8" s="8"/>
      <c r="L8" s="49"/>
    </row>
    <row r="9" spans="1:12" ht="9.75" customHeight="1">
      <c r="A9" s="19"/>
      <c r="B9" s="54"/>
      <c r="C9" s="55"/>
      <c r="D9" s="55"/>
      <c r="E9" s="19"/>
      <c r="F9" s="56"/>
      <c r="H9" s="8"/>
      <c r="I9" s="8"/>
      <c r="J9" s="8"/>
      <c r="K9" s="8"/>
      <c r="L9" s="49"/>
    </row>
    <row r="10" spans="1:12" ht="9.75" customHeight="1">
      <c r="A10" s="19" t="s">
        <v>44</v>
      </c>
      <c r="B10" s="54">
        <v>12480</v>
      </c>
      <c r="C10" s="55">
        <v>5.873</v>
      </c>
      <c r="D10" s="55">
        <v>6.513</v>
      </c>
      <c r="E10" s="19"/>
      <c r="F10" s="56"/>
      <c r="H10" s="8"/>
      <c r="I10" s="8"/>
      <c r="J10" s="8"/>
      <c r="K10" s="8"/>
      <c r="L10" s="49"/>
    </row>
    <row r="11" spans="1:12" ht="9.75" customHeight="1">
      <c r="A11" s="19"/>
      <c r="B11" s="54"/>
      <c r="C11" s="55"/>
      <c r="D11" s="55"/>
      <c r="E11" s="19"/>
      <c r="F11" s="56"/>
      <c r="H11" s="8"/>
      <c r="I11" s="8"/>
      <c r="J11" s="8"/>
      <c r="K11" s="8"/>
      <c r="L11" s="49"/>
    </row>
    <row r="12" spans="1:12" ht="9.75" customHeight="1">
      <c r="A12" s="19" t="s">
        <v>43</v>
      </c>
      <c r="B12" s="57">
        <v>12467</v>
      </c>
      <c r="C12" s="55">
        <v>5.88</v>
      </c>
      <c r="D12" s="55">
        <v>6.521</v>
      </c>
      <c r="E12" s="19"/>
      <c r="F12" s="56"/>
      <c r="H12" s="8"/>
      <c r="I12" s="8"/>
      <c r="J12" s="8"/>
      <c r="K12" s="8"/>
      <c r="L12" s="49"/>
    </row>
    <row r="13" spans="1:12" ht="9.75" customHeight="1">
      <c r="A13" s="19" t="s">
        <v>11</v>
      </c>
      <c r="B13" s="57">
        <v>12432</v>
      </c>
      <c r="C13" s="55">
        <v>5.899</v>
      </c>
      <c r="D13" s="55">
        <v>6.541</v>
      </c>
      <c r="E13" s="19"/>
      <c r="F13" s="56"/>
      <c r="H13" s="8"/>
      <c r="I13" s="8"/>
      <c r="J13" s="8"/>
      <c r="K13" s="8"/>
      <c r="L13" s="49"/>
    </row>
    <row r="14" spans="1:12" ht="9.75" customHeight="1">
      <c r="A14" s="58" t="s">
        <v>15</v>
      </c>
      <c r="B14" s="57">
        <v>12421</v>
      </c>
      <c r="C14" s="55">
        <v>5.905</v>
      </c>
      <c r="D14" s="55">
        <v>6.548</v>
      </c>
      <c r="E14" s="19"/>
      <c r="F14" s="56"/>
      <c r="H14" s="8"/>
      <c r="I14" s="8"/>
      <c r="J14" s="8"/>
      <c r="K14" s="8"/>
      <c r="L14" s="49"/>
    </row>
    <row r="15" spans="1:12" ht="9.75" customHeight="1">
      <c r="A15" s="19" t="s">
        <v>16</v>
      </c>
      <c r="B15" s="57">
        <v>12399</v>
      </c>
      <c r="C15" s="55">
        <v>5.917</v>
      </c>
      <c r="D15" s="55">
        <v>6.564</v>
      </c>
      <c r="E15" s="19"/>
      <c r="F15" s="56"/>
      <c r="H15" s="8"/>
      <c r="I15" s="8"/>
      <c r="J15" s="8"/>
      <c r="K15" s="8"/>
      <c r="L15" s="49"/>
    </row>
    <row r="16" spans="1:12" ht="9.75" customHeight="1">
      <c r="A16" s="19"/>
      <c r="B16" s="57"/>
      <c r="C16" s="55"/>
      <c r="D16" s="55"/>
      <c r="E16" s="19"/>
      <c r="F16" s="56"/>
      <c r="H16" s="8"/>
      <c r="I16" s="8"/>
      <c r="J16" s="8"/>
      <c r="K16" s="8"/>
      <c r="L16" s="49"/>
    </row>
    <row r="17" spans="1:12" ht="9.75" customHeight="1">
      <c r="A17" s="19" t="s">
        <v>12</v>
      </c>
      <c r="B17" s="57">
        <v>10833</v>
      </c>
      <c r="C17" s="55">
        <v>6.281</v>
      </c>
      <c r="D17" s="55">
        <v>7.014</v>
      </c>
      <c r="E17" s="19"/>
      <c r="F17" s="56"/>
      <c r="H17" s="8"/>
      <c r="I17" s="8"/>
      <c r="J17" s="8"/>
      <c r="K17" s="8"/>
      <c r="L17" s="49"/>
    </row>
    <row r="18" spans="1:12" ht="9.75" customHeight="1">
      <c r="A18" s="19" t="s">
        <v>20</v>
      </c>
      <c r="B18" s="57">
        <v>10818</v>
      </c>
      <c r="C18" s="55">
        <v>6.29</v>
      </c>
      <c r="D18" s="55">
        <v>7.025</v>
      </c>
      <c r="E18" s="19"/>
      <c r="F18" s="56"/>
      <c r="H18" s="8"/>
      <c r="I18" s="8"/>
      <c r="J18" s="8"/>
      <c r="K18" s="8"/>
      <c r="L18" s="49"/>
    </row>
    <row r="19" spans="1:12" ht="9.75" customHeight="1">
      <c r="A19" s="2"/>
      <c r="B19" s="39"/>
      <c r="C19" s="36"/>
      <c r="D19" s="36"/>
      <c r="F19" s="8"/>
      <c r="H19" s="8"/>
      <c r="I19" s="8"/>
      <c r="J19" s="8"/>
      <c r="K19" s="8"/>
      <c r="L19" s="49"/>
    </row>
    <row r="20" spans="1:11" s="128" customFormat="1" ht="69" thickBot="1">
      <c r="A20" s="140" t="s">
        <v>55</v>
      </c>
      <c r="B20" s="136"/>
      <c r="C20" s="137" t="s">
        <v>56</v>
      </c>
      <c r="D20" s="137"/>
      <c r="E20" s="134"/>
      <c r="F20" s="134" t="s">
        <v>57</v>
      </c>
      <c r="G20" s="135"/>
      <c r="H20" s="138"/>
      <c r="I20" s="137" t="s">
        <v>58</v>
      </c>
      <c r="J20" s="139"/>
      <c r="K20" s="133" t="s">
        <v>48</v>
      </c>
    </row>
    <row r="21" spans="1:11" s="127" customFormat="1" ht="26.25">
      <c r="A21" s="124"/>
      <c r="B21" s="10" t="s">
        <v>23</v>
      </c>
      <c r="C21" s="10" t="s">
        <v>24</v>
      </c>
      <c r="D21" s="10" t="s">
        <v>25</v>
      </c>
      <c r="E21" s="10" t="s">
        <v>0</v>
      </c>
      <c r="F21" s="10" t="s">
        <v>24</v>
      </c>
      <c r="G21" s="10" t="s">
        <v>25</v>
      </c>
      <c r="H21" s="10" t="s">
        <v>0</v>
      </c>
      <c r="I21" s="10" t="s">
        <v>24</v>
      </c>
      <c r="J21" s="10" t="s">
        <v>25</v>
      </c>
      <c r="K21" s="11"/>
    </row>
    <row r="22" spans="1:12" ht="13.5">
      <c r="A22" s="125" t="s">
        <v>19</v>
      </c>
      <c r="B22" s="4">
        <v>6.5148</v>
      </c>
      <c r="C22" s="131">
        <f>C5</f>
        <v>4.434</v>
      </c>
      <c r="D22" s="38">
        <f>B22-C22</f>
        <v>2.0808</v>
      </c>
      <c r="E22" s="3">
        <v>11287</v>
      </c>
      <c r="F22" s="132">
        <f>B5</f>
        <v>15667</v>
      </c>
      <c r="G22" s="17">
        <f>(E22*B22-F22*C22)/D22</f>
        <v>1953.6089965397937</v>
      </c>
      <c r="H22" s="17">
        <f>B22*E22</f>
        <v>73532.5476</v>
      </c>
      <c r="I22" s="17">
        <f>C22*F22</f>
        <v>69467.478</v>
      </c>
      <c r="J22" s="17">
        <f>D22*G22</f>
        <v>4065.0696000000025</v>
      </c>
      <c r="K22" s="5"/>
      <c r="L22" s="3"/>
    </row>
    <row r="23" spans="1:12" ht="13.5">
      <c r="A23" s="125" t="s">
        <v>3</v>
      </c>
      <c r="B23" s="12"/>
      <c r="C23" s="12"/>
      <c r="D23" s="12"/>
      <c r="E23" s="3">
        <f>H23/B26</f>
        <v>3651.6803097866205</v>
      </c>
      <c r="F23" s="4"/>
      <c r="G23" s="4"/>
      <c r="H23" s="3">
        <v>32000</v>
      </c>
      <c r="I23" s="4"/>
      <c r="J23" s="4"/>
      <c r="K23" s="5"/>
      <c r="L23" s="3"/>
    </row>
    <row r="24" spans="1:12" ht="21">
      <c r="A24" s="125" t="s">
        <v>4</v>
      </c>
      <c r="B24" s="12"/>
      <c r="C24" s="12"/>
      <c r="D24" s="12"/>
      <c r="E24" s="37">
        <f>E23-K24</f>
        <v>2820.1177594651035</v>
      </c>
      <c r="F24" s="38"/>
      <c r="G24" s="38"/>
      <c r="H24" s="17"/>
      <c r="I24" s="38"/>
      <c r="J24" s="38"/>
      <c r="K24" s="37">
        <f>K130</f>
        <v>831.5625503215167</v>
      </c>
      <c r="L24" s="3"/>
    </row>
    <row r="25" spans="1:12" ht="13.5">
      <c r="A25" s="125" t="s">
        <v>21</v>
      </c>
      <c r="B25" s="12"/>
      <c r="C25" s="12"/>
      <c r="D25" s="12"/>
      <c r="E25" s="60">
        <f>E24/44000</f>
        <v>0.06409358544238872</v>
      </c>
      <c r="F25" s="38"/>
      <c r="G25" s="38"/>
      <c r="H25" s="38"/>
      <c r="I25" s="38"/>
      <c r="J25" s="38"/>
      <c r="K25" s="37"/>
      <c r="L25" s="3"/>
    </row>
    <row r="26" spans="1:11" s="4" customFormat="1" ht="21">
      <c r="A26" s="126" t="s">
        <v>47</v>
      </c>
      <c r="B26" s="38">
        <f>AVERAGE(B30:B129)</f>
        <v>8.76308912207867</v>
      </c>
      <c r="C26" s="38">
        <f>AVERAGE(C30:C129)</f>
        <v>4.6214139658699205</v>
      </c>
      <c r="D26" s="38">
        <f>AVERAGE(D30:D129)</f>
        <v>4.141675156208749</v>
      </c>
      <c r="E26" s="42">
        <v>2820</v>
      </c>
      <c r="F26" s="17">
        <f>E26</f>
        <v>2820</v>
      </c>
      <c r="G26" s="17">
        <f>E26</f>
        <v>2820</v>
      </c>
      <c r="H26" s="17">
        <f>B26*E26</f>
        <v>24711.911324261848</v>
      </c>
      <c r="I26" s="17">
        <f>C26*F26</f>
        <v>13032.387383753176</v>
      </c>
      <c r="J26" s="17">
        <f>D26*G26</f>
        <v>11679.523940508672</v>
      </c>
      <c r="K26" s="37"/>
    </row>
    <row r="27" spans="1:12" ht="13.5">
      <c r="A27" s="125" t="s">
        <v>10</v>
      </c>
      <c r="B27" s="38"/>
      <c r="C27" s="38"/>
      <c r="D27" s="38"/>
      <c r="E27" s="17"/>
      <c r="F27" s="17">
        <f>F22-F26</f>
        <v>12847</v>
      </c>
      <c r="G27" s="17">
        <f>G22-G26</f>
        <v>-866.3910034602063</v>
      </c>
      <c r="H27" s="17"/>
      <c r="I27" s="17"/>
      <c r="J27" s="17"/>
      <c r="K27" s="37"/>
      <c r="L27" s="3"/>
    </row>
    <row r="28" spans="1:12" ht="21">
      <c r="A28" s="130" t="s">
        <v>2</v>
      </c>
      <c r="B28" s="42">
        <v>25</v>
      </c>
      <c r="C28" s="38"/>
      <c r="D28" s="38"/>
      <c r="E28" s="17"/>
      <c r="F28" s="17">
        <f>F27/$B28</f>
        <v>513.88</v>
      </c>
      <c r="G28" s="17">
        <f>G27/$B28</f>
        <v>-34.65564013840825</v>
      </c>
      <c r="H28" s="17"/>
      <c r="I28" s="17"/>
      <c r="J28" s="17"/>
      <c r="K28" s="37"/>
      <c r="L28" s="3"/>
    </row>
    <row r="29" spans="1:12" ht="13.5">
      <c r="A29" s="1"/>
      <c r="B29" s="1"/>
      <c r="C29" s="1"/>
      <c r="D29" s="1"/>
      <c r="E29" s="1"/>
      <c r="K29" s="37"/>
      <c r="L29" s="3"/>
    </row>
    <row r="30" spans="1:12" ht="13.5">
      <c r="A30" s="46">
        <v>2005</v>
      </c>
      <c r="B30" s="38">
        <f>B22</f>
        <v>6.5148</v>
      </c>
      <c r="C30" s="38">
        <f aca="true" t="shared" si="0" ref="C30:J30">C22</f>
        <v>4.434</v>
      </c>
      <c r="D30" s="47">
        <f aca="true" t="shared" si="1" ref="D30:D46">B30-C30</f>
        <v>2.0808</v>
      </c>
      <c r="E30" s="17">
        <f t="shared" si="0"/>
        <v>11287</v>
      </c>
      <c r="F30" s="17">
        <f t="shared" si="0"/>
        <v>15667</v>
      </c>
      <c r="G30" s="17">
        <f t="shared" si="0"/>
        <v>1953.6089965397937</v>
      </c>
      <c r="H30" s="17">
        <f t="shared" si="0"/>
        <v>73532.5476</v>
      </c>
      <c r="I30" s="17">
        <f t="shared" si="0"/>
        <v>69467.478</v>
      </c>
      <c r="J30" s="17">
        <f t="shared" si="0"/>
        <v>4065.0696000000025</v>
      </c>
      <c r="K30" s="37">
        <f>K29+(C30*(F30-F$26)+D30*(G30-G$26))/(100*B$26)</f>
        <v>62.94676549736545</v>
      </c>
      <c r="L30" s="3"/>
    </row>
    <row r="31" spans="1:12" ht="13.5">
      <c r="A31" s="46">
        <f>A30+1</f>
        <v>2006</v>
      </c>
      <c r="B31" s="38">
        <f>B30*(1+population!E17)</f>
        <v>6.592249623270445</v>
      </c>
      <c r="C31" s="38">
        <f>C30*(1+population!G17)</f>
        <v>4.448971710015925</v>
      </c>
      <c r="D31" s="47">
        <f t="shared" si="1"/>
        <v>2.1432779132545194</v>
      </c>
      <c r="E31" s="38"/>
      <c r="F31" s="17">
        <f>F$30-F$28*MIN($B$28,$A31-$A$30)</f>
        <v>15153.12</v>
      </c>
      <c r="G31" s="17">
        <f>G$30-G$28*MIN($B$28,$A31-$A$30)</f>
        <v>1988.264636678202</v>
      </c>
      <c r="H31" s="17">
        <f>I31+J31</f>
        <v>71677.20587997393</v>
      </c>
      <c r="I31" s="17">
        <f>F31*C31</f>
        <v>67415.80219847652</v>
      </c>
      <c r="J31" s="17">
        <f>G31*D31</f>
        <v>4261.4036814974115</v>
      </c>
      <c r="K31" s="37">
        <f aca="true" t="shared" si="2" ref="K31:K94">K30+(C31*(F31-F$26)+D31*(G31-G$26))/(100*B$26)</f>
        <v>123.52707137214882</v>
      </c>
      <c r="L31" s="3"/>
    </row>
    <row r="32" spans="1:12" ht="13.5">
      <c r="A32" s="46">
        <f aca="true" t="shared" si="3" ref="A32:A95">A31+1</f>
        <v>2007</v>
      </c>
      <c r="B32" s="38">
        <f>B31*(1+population!E18)</f>
        <v>6.67061998764495</v>
      </c>
      <c r="C32" s="38">
        <f>C31*(1+population!G18)</f>
        <v>4.463993973054134</v>
      </c>
      <c r="D32" s="47">
        <f t="shared" si="1"/>
        <v>2.2066260145908165</v>
      </c>
      <c r="E32" s="38"/>
      <c r="F32" s="17">
        <f>F$30-F$28*MIN($B$28,$A32-$A$30)</f>
        <v>14639.24</v>
      </c>
      <c r="G32" s="17">
        <f>G$30-G$28*MIN($B$28,$A32-$A$30)</f>
        <v>2022.92027681661</v>
      </c>
      <c r="H32" s="17">
        <f aca="true" t="shared" si="4" ref="H32:H95">I32+J32</f>
        <v>69813.30763835978</v>
      </c>
      <c r="I32" s="17">
        <f aca="true" t="shared" si="5" ref="I32:I95">F32*C32</f>
        <v>65349.479130092994</v>
      </c>
      <c r="J32" s="17">
        <f aca="true" t="shared" si="6" ref="J32:J95">G32*D32</f>
        <v>4463.828508266788</v>
      </c>
      <c r="K32" s="37">
        <f t="shared" si="2"/>
        <v>181.72819036419546</v>
      </c>
      <c r="L32" s="3"/>
    </row>
    <row r="33" spans="1:12" ht="13.5">
      <c r="A33" s="46">
        <f t="shared" si="3"/>
        <v>2008</v>
      </c>
      <c r="B33" s="38">
        <f>B32*(1+population!E19)</f>
        <v>6.749922039131319</v>
      </c>
      <c r="C33" s="38">
        <f>C32*(1+population!G19)</f>
        <v>4.479066959810427</v>
      </c>
      <c r="D33" s="47">
        <f t="shared" si="1"/>
        <v>2.270855079320892</v>
      </c>
      <c r="E33" s="38"/>
      <c r="F33" s="17">
        <f>F$30-F$28*MIN($B$28,$A33-$A$30)</f>
        <v>14125.36</v>
      </c>
      <c r="G33" s="17">
        <f>G$30-G$28*MIN($B$28,$A33-$A$30)</f>
        <v>2057.5759169550183</v>
      </c>
      <c r="H33" s="17">
        <f t="shared" si="4"/>
        <v>67940.88999353346</v>
      </c>
      <c r="I33" s="17">
        <f t="shared" si="5"/>
        <v>63268.43327142782</v>
      </c>
      <c r="J33" s="17">
        <f t="shared" si="6"/>
        <v>4672.456722105646</v>
      </c>
      <c r="K33" s="37">
        <f t="shared" si="2"/>
        <v>237.53740234626218</v>
      </c>
      <c r="L33" s="3"/>
    </row>
    <row r="34" spans="1:12" ht="13.5">
      <c r="A34" s="46">
        <f t="shared" si="3"/>
        <v>2009</v>
      </c>
      <c r="B34" s="38">
        <f>B33*(1+population!E20)</f>
        <v>6.830166853866321</v>
      </c>
      <c r="C34" s="38">
        <f>C33*(1+population!G20)</f>
        <v>4.494190841556975</v>
      </c>
      <c r="D34" s="47">
        <f t="shared" si="1"/>
        <v>2.335976012309346</v>
      </c>
      <c r="E34" s="38"/>
      <c r="F34" s="17">
        <f>F$30-F$28*MIN($B$28,$A34-$A$30)</f>
        <v>13611.48</v>
      </c>
      <c r="G34" s="17">
        <f>G$30-G$28*MIN($B$28,$A34-$A$30)</f>
        <v>2092.2315570934265</v>
      </c>
      <c r="H34" s="17">
        <f t="shared" si="4"/>
        <v>66059.9914856028</v>
      </c>
      <c r="I34" s="17">
        <f t="shared" si="5"/>
        <v>61172.58875603593</v>
      </c>
      <c r="J34" s="17">
        <f t="shared" si="6"/>
        <v>4887.402729566877</v>
      </c>
      <c r="K34" s="37">
        <f t="shared" si="2"/>
        <v>290.94199552766617</v>
      </c>
      <c r="L34" s="3"/>
    </row>
    <row r="35" spans="1:12" ht="13.5">
      <c r="A35" s="46">
        <f t="shared" si="3"/>
        <v>2010</v>
      </c>
      <c r="B35" s="38">
        <f>B34*(1+population!E21)</f>
        <v>6.911365639662696</v>
      </c>
      <c r="C35" s="38">
        <f>C34*(1+population!G21)</f>
        <v>4.509365790144259</v>
      </c>
      <c r="D35" s="47">
        <f t="shared" si="1"/>
        <v>2.401999849518437</v>
      </c>
      <c r="E35" s="38"/>
      <c r="F35" s="17">
        <f>F$30-F$28*MIN($B$28,$A35-$A$30)</f>
        <v>13097.6</v>
      </c>
      <c r="G35" s="17">
        <f>G$30-G$28*MIN($B$28,$A35-$A$30)</f>
        <v>2126.8871972318348</v>
      </c>
      <c r="H35" s="17">
        <f t="shared" si="4"/>
        <v>64170.65210068701</v>
      </c>
      <c r="I35" s="17">
        <f t="shared" si="5"/>
        <v>59061.86937299345</v>
      </c>
      <c r="J35" s="17">
        <f t="shared" si="6"/>
        <v>5108.782727693557</v>
      </c>
      <c r="K35" s="37">
        <f t="shared" si="2"/>
        <v>341.92926768066195</v>
      </c>
      <c r="L35" s="3"/>
    </row>
    <row r="36" spans="1:12" ht="13.5">
      <c r="A36" s="46">
        <f t="shared" si="3"/>
        <v>2011</v>
      </c>
      <c r="B36" s="38">
        <f>B35*(1+population!E22)</f>
        <v>6.988361005392714</v>
      </c>
      <c r="C36" s="38">
        <f>C35*(1+population!G22)</f>
        <v>4.522135118810045</v>
      </c>
      <c r="D36" s="47">
        <f t="shared" si="1"/>
        <v>2.466225886582669</v>
      </c>
      <c r="E36" s="38"/>
      <c r="F36" s="17">
        <f>F$30-F$28*MIN($B$28,$A36-$A$30)</f>
        <v>12583.720000000001</v>
      </c>
      <c r="G36" s="17">
        <f>G$30-G$28*MIN($B$28,$A36-$A$30)</f>
        <v>2161.5428373702434</v>
      </c>
      <c r="H36" s="17">
        <f t="shared" si="4"/>
        <v>62236.13503775219</v>
      </c>
      <c r="I36" s="17">
        <f t="shared" si="5"/>
        <v>56905.28213727234</v>
      </c>
      <c r="J36" s="17">
        <f t="shared" si="6"/>
        <v>5330.8529004798465</v>
      </c>
      <c r="K36" s="37">
        <f t="shared" si="2"/>
        <v>390.4611910812727</v>
      </c>
      <c r="L36" s="3"/>
    </row>
    <row r="37" spans="1:12" ht="13.5">
      <c r="A37" s="46">
        <f t="shared" si="3"/>
        <v>2012</v>
      </c>
      <c r="B37" s="38">
        <f>B36*(1+population!E23)</f>
        <v>7.066214130160957</v>
      </c>
      <c r="C37" s="38">
        <f>C36*(1+population!G23)</f>
        <v>4.534940606829976</v>
      </c>
      <c r="D37" s="47">
        <f t="shared" si="1"/>
        <v>2.531273523330981</v>
      </c>
      <c r="E37" s="38"/>
      <c r="F37" s="17">
        <f>F$30-F$28*MIN($B$28,$A37-$A$30)</f>
        <v>12069.84</v>
      </c>
      <c r="G37" s="17">
        <f>G$30-G$28*MIN($B$28,$A37-$A$30)</f>
        <v>2196.1984775086516</v>
      </c>
      <c r="H37" s="17">
        <f t="shared" si="4"/>
        <v>60295.18659203818</v>
      </c>
      <c r="I37" s="17">
        <f t="shared" si="5"/>
        <v>54736.00753394072</v>
      </c>
      <c r="J37" s="17">
        <f t="shared" si="6"/>
        <v>5559.17905809746</v>
      </c>
      <c r="K37" s="37">
        <f t="shared" si="2"/>
        <v>436.52766625071456</v>
      </c>
      <c r="L37" s="3"/>
    </row>
    <row r="38" spans="1:12" ht="13.5">
      <c r="A38" s="46">
        <f t="shared" si="3"/>
        <v>2013</v>
      </c>
      <c r="B38" s="38">
        <f>B37*(1+population!E24)</f>
        <v>7.144934569744721</v>
      </c>
      <c r="C38" s="38">
        <f>C37*(1+population!G24)</f>
        <v>4.547782356597758</v>
      </c>
      <c r="D38" s="47">
        <f t="shared" si="1"/>
        <v>2.5971522131469627</v>
      </c>
      <c r="E38" s="38"/>
      <c r="F38" s="17">
        <f>F$30-F$28*MIN($B$28,$A38-$A$30)</f>
        <v>11555.96</v>
      </c>
      <c r="G38" s="17">
        <f>G$30-G$28*MIN($B$28,$A38-$A$30)</f>
        <v>2230.85411764706</v>
      </c>
      <c r="H38" s="17">
        <f t="shared" si="4"/>
        <v>58347.8587104045</v>
      </c>
      <c r="I38" s="17">
        <f t="shared" si="5"/>
        <v>52553.991001549424</v>
      </c>
      <c r="J38" s="17">
        <f t="shared" si="6"/>
        <v>5793.867708855076</v>
      </c>
      <c r="K38" s="37">
        <f t="shared" si="2"/>
        <v>480.1186222384625</v>
      </c>
      <c r="L38" s="3"/>
    </row>
    <row r="39" spans="1:12" ht="13.5">
      <c r="A39" s="46">
        <f t="shared" si="3"/>
        <v>2014</v>
      </c>
      <c r="B39" s="38">
        <f>B38*(1+population!E25)</f>
        <v>7.224531986376464</v>
      </c>
      <c r="C39" s="38">
        <f>C38*(1+population!G25)</f>
        <v>4.560660470797051</v>
      </c>
      <c r="D39" s="47">
        <f t="shared" si="1"/>
        <v>2.6638715155794133</v>
      </c>
      <c r="E39" s="38"/>
      <c r="F39" s="17">
        <f>F$30-F$28*MIN($B$28,$A39-$A$30)</f>
        <v>11042.08</v>
      </c>
      <c r="G39" s="17">
        <f>G$30-G$28*MIN($B$28,$A39-$A$30)</f>
        <v>2265.509757785468</v>
      </c>
      <c r="H39" s="17">
        <f t="shared" si="4"/>
        <v>56394.204683410615</v>
      </c>
      <c r="I39" s="17">
        <f t="shared" si="5"/>
        <v>50359.177771378694</v>
      </c>
      <c r="J39" s="17">
        <f t="shared" si="6"/>
        <v>6035.026912031924</v>
      </c>
      <c r="K39" s="37">
        <f t="shared" si="2"/>
        <v>521.2240178130364</v>
      </c>
      <c r="L39" s="3"/>
    </row>
    <row r="40" spans="1:12" ht="13.5">
      <c r="A40" s="46">
        <f t="shared" si="3"/>
        <v>2015</v>
      </c>
      <c r="B40" s="38">
        <f>B39*(1+population!E26)</f>
        <v>7.305016149929764</v>
      </c>
      <c r="C40" s="38">
        <f>C39*(1+population!G26)</f>
        <v>4.573575052402284</v>
      </c>
      <c r="D40" s="47">
        <f t="shared" si="1"/>
        <v>2.7314410975274797</v>
      </c>
      <c r="E40" s="38"/>
      <c r="F40" s="17">
        <f>F$30-F$28*MIN($B$28,$A40-$A$30)</f>
        <v>10528.2</v>
      </c>
      <c r="G40" s="17">
        <f>G$30-G$28*MIN($B$28,$A40-$A$30)</f>
        <v>2300.1653979238763</v>
      </c>
      <c r="H40" s="17">
        <f t="shared" si="4"/>
        <v>54434.27916570166</v>
      </c>
      <c r="I40" s="17">
        <f t="shared" si="5"/>
        <v>48151.512866701734</v>
      </c>
      <c r="J40" s="17">
        <f t="shared" si="6"/>
        <v>6282.766298999924</v>
      </c>
      <c r="K40" s="37">
        <f t="shared" si="2"/>
        <v>559.833842672234</v>
      </c>
      <c r="L40" s="3"/>
    </row>
    <row r="41" spans="1:12" ht="13.5">
      <c r="A41" s="46">
        <f t="shared" si="3"/>
        <v>2016</v>
      </c>
      <c r="B41" s="38">
        <f>B40*(1+population!E27)</f>
        <v>7.378097483280153</v>
      </c>
      <c r="C41" s="38">
        <f>C40*(1+population!G27)</f>
        <v>4.5833723094765855</v>
      </c>
      <c r="D41" s="47">
        <f t="shared" si="1"/>
        <v>2.7947251738035677</v>
      </c>
      <c r="E41" s="47"/>
      <c r="F41" s="17">
        <f>F$30-F$28*MIN($B$28,$A41-$A$30)</f>
        <v>10014.32</v>
      </c>
      <c r="G41" s="17">
        <f>G$30-G$28*MIN($B$28,$A41-$A$30)</f>
        <v>2334.8210380622845</v>
      </c>
      <c r="H41" s="17">
        <f t="shared" si="4"/>
        <v>52424.5401176364</v>
      </c>
      <c r="I41" s="17">
        <f t="shared" si="5"/>
        <v>45899.35698623756</v>
      </c>
      <c r="J41" s="17">
        <f t="shared" si="6"/>
        <v>6525.183131398844</v>
      </c>
      <c r="K41" s="37">
        <f t="shared" si="2"/>
        <v>595.9150747290024</v>
      </c>
      <c r="L41" s="59"/>
    </row>
    <row r="42" spans="1:12" ht="13.5">
      <c r="A42" s="46">
        <f t="shared" si="3"/>
        <v>2017</v>
      </c>
      <c r="B42" s="38">
        <f>B41*(1+population!E28)</f>
        <v>7.451909941815574</v>
      </c>
      <c r="C42" s="38">
        <f>C41*(1+population!G28)</f>
        <v>4.593190553687881</v>
      </c>
      <c r="D42" s="47">
        <f t="shared" si="1"/>
        <v>2.8587193881276924</v>
      </c>
      <c r="E42" s="47"/>
      <c r="F42" s="17">
        <f>F$30-F$28*MIN($B$28,$A42-$A$30)</f>
        <v>9500.44</v>
      </c>
      <c r="G42" s="17">
        <f>G$30-G$28*MIN($B$28,$A42-$A$30)</f>
        <v>2369.4766782006927</v>
      </c>
      <c r="H42" s="17">
        <f t="shared" si="4"/>
        <v>50411.00018356722</v>
      </c>
      <c r="I42" s="17">
        <f t="shared" si="5"/>
        <v>43637.3312638785</v>
      </c>
      <c r="J42" s="17">
        <f t="shared" si="6"/>
        <v>6773.668919688722</v>
      </c>
      <c r="K42" s="37">
        <f t="shared" si="2"/>
        <v>629.4610238094269</v>
      </c>
      <c r="L42" s="3"/>
    </row>
    <row r="43" spans="1:12" ht="13.5">
      <c r="A43" s="7">
        <f t="shared" si="3"/>
        <v>2018</v>
      </c>
      <c r="B43" s="38">
        <f>B42*(1+population!E29)</f>
        <v>7.526460839907721</v>
      </c>
      <c r="C43" s="38">
        <f>C42*(1+population!G29)</f>
        <v>4.603029829993645</v>
      </c>
      <c r="D43" s="13">
        <f t="shared" si="1"/>
        <v>2.9234310099140766</v>
      </c>
      <c r="E43" s="13"/>
      <c r="F43" s="3">
        <f>F$30-F$28*MIN($B$28,$A43-$A$30)</f>
        <v>8986.560000000001</v>
      </c>
      <c r="G43" s="3">
        <f>G$30-G$28*MIN($B$28,$A43-$A$30)</f>
        <v>2404.132318339101</v>
      </c>
      <c r="H43" s="3">
        <f t="shared" si="4"/>
        <v>48393.71872039684</v>
      </c>
      <c r="I43" s="3">
        <f t="shared" si="5"/>
        <v>41365.4037490277</v>
      </c>
      <c r="J43" s="3">
        <f t="shared" si="6"/>
        <v>7028.314971369148</v>
      </c>
      <c r="K43" s="5">
        <f t="shared" si="2"/>
        <v>660.4650439367634</v>
      </c>
      <c r="L43" s="3"/>
    </row>
    <row r="44" spans="1:12" ht="13.5">
      <c r="A44" s="7">
        <f t="shared" si="3"/>
        <v>2019</v>
      </c>
      <c r="B44" s="38">
        <f>B43*(1+population!E30)</f>
        <v>7.601757565103221</v>
      </c>
      <c r="C44" s="38">
        <f>C43*(1+population!G30)</f>
        <v>4.612890183447654</v>
      </c>
      <c r="D44" s="13">
        <f t="shared" si="1"/>
        <v>2.9888673816555675</v>
      </c>
      <c r="E44" s="13"/>
      <c r="F44" s="3">
        <f>F$30-F$28*MIN($B$28,$A44-$A$30)</f>
        <v>8472.68</v>
      </c>
      <c r="G44" s="3">
        <f>G$30-G$28*MIN($B$28,$A44-$A$30)</f>
        <v>2438.787958477509</v>
      </c>
      <c r="H44" s="3">
        <f t="shared" si="4"/>
        <v>46372.756179361066</v>
      </c>
      <c r="I44" s="3">
        <f t="shared" si="5"/>
        <v>39083.542399493264</v>
      </c>
      <c r="J44" s="3">
        <f t="shared" si="6"/>
        <v>7289.2137798677995</v>
      </c>
      <c r="K44" s="5">
        <f t="shared" si="2"/>
        <v>688.9205343447567</v>
      </c>
      <c r="L44" s="3"/>
    </row>
    <row r="45" spans="1:12" ht="13.5">
      <c r="A45" s="7">
        <f t="shared" si="3"/>
        <v>2020</v>
      </c>
      <c r="B45" s="38">
        <f>B44*(1+population!E31)</f>
        <v>7.677807578855688</v>
      </c>
      <c r="C45" s="38">
        <f>C44*(1+population!G31)</f>
        <v>4.622771659200199</v>
      </c>
      <c r="D45" s="13">
        <f t="shared" si="1"/>
        <v>3.0550359196554897</v>
      </c>
      <c r="E45" s="13"/>
      <c r="F45" s="3">
        <f>F$30-F$28*MIN($B$28,$A45-$A$30)</f>
        <v>7958.8</v>
      </c>
      <c r="G45" s="3">
        <f>G$30-G$28*MIN($B$28,$A45-$A$30)</f>
        <v>2473.4435986159174</v>
      </c>
      <c r="H45" s="3">
        <f t="shared" si="4"/>
        <v>44348.1741202561</v>
      </c>
      <c r="I45" s="3">
        <f t="shared" si="5"/>
        <v>36791.71508124254</v>
      </c>
      <c r="J45" s="3">
        <f t="shared" si="6"/>
        <v>7556.459039013563</v>
      </c>
      <c r="K45" s="5">
        <f t="shared" si="2"/>
        <v>714.8209405048383</v>
      </c>
      <c r="L45" s="3"/>
    </row>
    <row r="46" spans="1:12" ht="13.5">
      <c r="A46" s="7">
        <f t="shared" si="3"/>
        <v>2021</v>
      </c>
      <c r="B46" s="38">
        <f>B45*(1+population!E32)</f>
        <v>7.74402171249382</v>
      </c>
      <c r="C46" s="38">
        <f>C45*(1+population!G32)</f>
        <v>4.6291469125212545</v>
      </c>
      <c r="D46" s="13">
        <f t="shared" si="1"/>
        <v>3.114874799972566</v>
      </c>
      <c r="E46" s="13"/>
      <c r="F46" s="3">
        <f>F$30-F$28*MIN($B$28,$A46-$A$30)</f>
        <v>7444.92</v>
      </c>
      <c r="G46" s="3">
        <f>G$30-G$28*MIN($B$28,$A46-$A$30)</f>
        <v>2508.0992387543256</v>
      </c>
      <c r="H46" s="3">
        <f t="shared" si="4"/>
        <v>42276.04354659396</v>
      </c>
      <c r="I46" s="3">
        <f t="shared" si="5"/>
        <v>34463.628431967736</v>
      </c>
      <c r="J46" s="3">
        <f t="shared" si="6"/>
        <v>7812.415114626225</v>
      </c>
      <c r="K46" s="5">
        <f t="shared" si="2"/>
        <v>738.1436547128542</v>
      </c>
      <c r="L46" s="3"/>
    </row>
    <row r="47" spans="1:12" ht="13.5">
      <c r="A47" s="7">
        <f t="shared" si="3"/>
        <v>2022</v>
      </c>
      <c r="B47" s="38">
        <f>B46*(1+population!E33)</f>
        <v>7.810806883039093</v>
      </c>
      <c r="C47" s="38">
        <f>C46*(1+population!G33)</f>
        <v>4.635530957938894</v>
      </c>
      <c r="D47" s="13">
        <f aca="true" t="shared" si="7" ref="D47:D105">B47-C47</f>
        <v>3.175275925100199</v>
      </c>
      <c r="E47" s="13"/>
      <c r="F47" s="3">
        <f>F$30-F$28*MIN($B$28,$A47-$A$30)</f>
        <v>6931.040000000001</v>
      </c>
      <c r="G47" s="3">
        <f>G$30-G$28*MIN($B$28,$A47-$A$30)</f>
        <v>2542.754878892734</v>
      </c>
      <c r="H47" s="3">
        <f t="shared" si="4"/>
        <v>40202.99884109196</v>
      </c>
      <c r="I47" s="3">
        <f t="shared" si="5"/>
        <v>32129.050490712794</v>
      </c>
      <c r="J47" s="3">
        <f t="shared" si="6"/>
        <v>8073.948350379171</v>
      </c>
      <c r="K47" s="5">
        <f t="shared" si="2"/>
        <v>758.8857961856892</v>
      </c>
      <c r="L47" s="3"/>
    </row>
    <row r="48" spans="1:12" ht="13.5">
      <c r="A48" s="7">
        <f t="shared" si="3"/>
        <v>2023</v>
      </c>
      <c r="B48" s="38">
        <f>B47*(1+population!E34)</f>
        <v>7.878168015167423</v>
      </c>
      <c r="C48" s="38">
        <f>C47*(1+population!G34)</f>
        <v>4.641923807578275</v>
      </c>
      <c r="D48" s="13">
        <f t="shared" si="7"/>
        <v>3.2362442075891487</v>
      </c>
      <c r="E48" s="13"/>
      <c r="F48" s="3">
        <f>F$30-F$28*MIN($B$28,$A48-$A$30)</f>
        <v>6417.16</v>
      </c>
      <c r="G48" s="3">
        <f>G$30-G$28*MIN($B$28,$A48-$A$30)</f>
        <v>2577.410519031142</v>
      </c>
      <c r="H48" s="3">
        <f t="shared" si="4"/>
        <v>38129.09764383288</v>
      </c>
      <c r="I48" s="3">
        <f t="shared" si="5"/>
        <v>29787.967781039002</v>
      </c>
      <c r="J48" s="3">
        <f t="shared" si="6"/>
        <v>8341.129862793874</v>
      </c>
      <c r="K48" s="5">
        <f t="shared" si="2"/>
        <v>777.0445340683939</v>
      </c>
      <c r="L48" s="3"/>
    </row>
    <row r="49" spans="1:12" ht="13.5">
      <c r="A49" s="7">
        <f t="shared" si="3"/>
        <v>2024</v>
      </c>
      <c r="B49" s="38">
        <f>B48*(1+population!E35)</f>
        <v>7.9461100760255965</v>
      </c>
      <c r="C49" s="38">
        <f>C48*(1+population!G35)</f>
        <v>4.648325473581279</v>
      </c>
      <c r="D49" s="13">
        <f t="shared" si="7"/>
        <v>3.2977846024443176</v>
      </c>
      <c r="E49" s="13"/>
      <c r="F49" s="3">
        <f>F$30-F$28*MIN($B$28,$A49-$A$30)</f>
        <v>5903.280000000001</v>
      </c>
      <c r="G49" s="3">
        <f>G$30-G$28*MIN($B$28,$A49-$A$30)</f>
        <v>2612.0661591695507</v>
      </c>
      <c r="H49" s="3">
        <f t="shared" si="4"/>
        <v>36054.39836195811</v>
      </c>
      <c r="I49" s="3">
        <f t="shared" si="5"/>
        <v>27440.366801682896</v>
      </c>
      <c r="J49" s="3">
        <f t="shared" si="6"/>
        <v>8614.031560275213</v>
      </c>
      <c r="K49" s="5">
        <f t="shared" si="2"/>
        <v>792.6170881728407</v>
      </c>
      <c r="L49" s="3"/>
    </row>
    <row r="50" spans="1:12" ht="13.5">
      <c r="A50" s="7">
        <f t="shared" si="3"/>
        <v>2025</v>
      </c>
      <c r="B50" s="38">
        <f>B49*(1+population!E36)</f>
        <v>8.014638075597537</v>
      </c>
      <c r="C50" s="38">
        <f>C49*(1+population!G36)</f>
        <v>4.654735968106532</v>
      </c>
      <c r="D50" s="13">
        <f t="shared" si="7"/>
        <v>3.3599021074910045</v>
      </c>
      <c r="E50" s="13"/>
      <c r="F50" s="3">
        <f>F$30-F$28*MIN($B$28,$A50-$A$30)</f>
        <v>5389.4</v>
      </c>
      <c r="G50" s="3">
        <f>G$30-G$28*MIN($B$28,$A50-$A$30)</f>
        <v>2646.7217993079585</v>
      </c>
      <c r="H50" s="3">
        <f t="shared" si="4"/>
        <v>33978.96017795053</v>
      </c>
      <c r="I50" s="3">
        <f t="shared" si="5"/>
        <v>25086.234026513343</v>
      </c>
      <c r="J50" s="3">
        <f t="shared" si="6"/>
        <v>8892.726151437193</v>
      </c>
      <c r="K50" s="5">
        <f t="shared" si="2"/>
        <v>805.600729724653</v>
      </c>
      <c r="L50" s="3"/>
    </row>
    <row r="51" spans="1:12" ht="13.5">
      <c r="A51" s="7">
        <f t="shared" si="3"/>
        <v>2026</v>
      </c>
      <c r="B51" s="38">
        <f>B50*(1+population!E37)</f>
        <v>8.073269389036644</v>
      </c>
      <c r="C51" s="38">
        <f>C50*(1+population!G37)</f>
        <v>4.658022517738353</v>
      </c>
      <c r="D51" s="13">
        <f t="shared" si="7"/>
        <v>3.415246871298291</v>
      </c>
      <c r="E51" s="13"/>
      <c r="F51" s="3">
        <f>F$30-F$28*MIN($B$28,$A51-$A$30)</f>
        <v>4875.52</v>
      </c>
      <c r="G51" s="3">
        <f>G$30-G$28*MIN($B$28,$A51-$A$30)</f>
        <v>2681.377439446367</v>
      </c>
      <c r="H51" s="3">
        <f t="shared" si="4"/>
        <v>31867.847856522727</v>
      </c>
      <c r="I51" s="3">
        <f t="shared" si="5"/>
        <v>22710.2819456837</v>
      </c>
      <c r="J51" s="3">
        <f t="shared" si="6"/>
        <v>9157.565910839028</v>
      </c>
      <c r="K51" s="5">
        <f t="shared" si="2"/>
        <v>815.9865971426948</v>
      </c>
      <c r="L51" s="3"/>
    </row>
    <row r="52" spans="1:12" ht="13.5">
      <c r="A52" s="7">
        <f t="shared" si="3"/>
        <v>2027</v>
      </c>
      <c r="B52" s="38">
        <f>B51*(1+population!E38)</f>
        <v>8.132329621521524</v>
      </c>
      <c r="C52" s="38">
        <f>C51*(1+population!G38)</f>
        <v>4.661311387890298</v>
      </c>
      <c r="D52" s="13">
        <f t="shared" si="7"/>
        <v>3.4710182336312263</v>
      </c>
      <c r="E52" s="13"/>
      <c r="F52" s="3">
        <f>F$30-F$28*MIN($B$28,$A52-$A$30)</f>
        <v>4361.639999999999</v>
      </c>
      <c r="G52" s="3">
        <f>G$30-G$28*MIN($B$28,$A52-$A$30)</f>
        <v>2716.0330795847754</v>
      </c>
      <c r="H52" s="3">
        <f t="shared" si="4"/>
        <v>29758.362544262163</v>
      </c>
      <c r="I52" s="3">
        <f t="shared" si="5"/>
        <v>20330.962201877835</v>
      </c>
      <c r="J52" s="3">
        <f t="shared" si="6"/>
        <v>9427.400342384326</v>
      </c>
      <c r="K52" s="5">
        <f t="shared" si="2"/>
        <v>823.775166808585</v>
      </c>
      <c r="L52" s="3"/>
    </row>
    <row r="53" spans="1:12" ht="13.5">
      <c r="A53" s="7">
        <f t="shared" si="3"/>
        <v>2028</v>
      </c>
      <c r="B53" s="38">
        <f>B52*(1+population!E39)</f>
        <v>8.191821910821691</v>
      </c>
      <c r="C53" s="38">
        <f>C52*(1+population!G39)</f>
        <v>4.664602580200806</v>
      </c>
      <c r="D53" s="13">
        <f t="shared" si="7"/>
        <v>3.527219330620885</v>
      </c>
      <c r="E53" s="13"/>
      <c r="F53" s="3">
        <f>F$30-F$28*MIN($B$28,$A53-$A$30)</f>
        <v>3847.76</v>
      </c>
      <c r="G53" s="3">
        <f>G$30-G$28*MIN($B$28,$A53-$A$30)</f>
        <v>2750.6887197231836</v>
      </c>
      <c r="H53" s="3">
        <f t="shared" si="4"/>
        <v>27650.55364872188</v>
      </c>
      <c r="I53" s="3">
        <f t="shared" si="5"/>
        <v>17948.271223993455</v>
      </c>
      <c r="J53" s="3">
        <f t="shared" si="6"/>
        <v>9702.282424728426</v>
      </c>
      <c r="K53" s="5">
        <f t="shared" si="2"/>
        <v>828.9669613878983</v>
      </c>
      <c r="L53" s="3"/>
    </row>
    <row r="54" spans="1:12" ht="13.5">
      <c r="A54" s="7">
        <f t="shared" si="3"/>
        <v>2029</v>
      </c>
      <c r="B54" s="38">
        <f>B53*(1+population!E40)</f>
        <v>8.251749417661097</v>
      </c>
      <c r="C54" s="38">
        <f>C53*(1+population!G40)</f>
        <v>4.667896096309473</v>
      </c>
      <c r="D54" s="13">
        <f t="shared" si="7"/>
        <v>3.583853321351624</v>
      </c>
      <c r="E54" s="13"/>
      <c r="F54" s="3">
        <f>F$30-F$28*MIN($B$28,$A54-$A$30)</f>
        <v>3333.880000000001</v>
      </c>
      <c r="G54" s="3">
        <f>G$30-G$28*MIN($B$28,$A54-$A$30)</f>
        <v>2785.344359861592</v>
      </c>
      <c r="H54" s="3">
        <f t="shared" si="4"/>
        <v>25544.471072762208</v>
      </c>
      <c r="I54" s="3">
        <f t="shared" si="5"/>
        <v>15562.205437564231</v>
      </c>
      <c r="J54" s="3">
        <f t="shared" si="6"/>
        <v>9982.265635197979</v>
      </c>
      <c r="K54" s="5">
        <f t="shared" si="2"/>
        <v>831.5625503215167</v>
      </c>
      <c r="L54" s="3"/>
    </row>
    <row r="55" spans="1:12" ht="13.5">
      <c r="A55" s="7">
        <f t="shared" si="3"/>
        <v>2030</v>
      </c>
      <c r="B55" s="38">
        <f>B54*(1+population!E41)</f>
        <v>8.312115325886067</v>
      </c>
      <c r="C55" s="38">
        <f>C54*(1+population!G41)</f>
        <v>4.6711919378570546</v>
      </c>
      <c r="D55" s="13">
        <f t="shared" si="7"/>
        <v>3.6409233880290124</v>
      </c>
      <c r="E55" s="13"/>
      <c r="F55" s="3">
        <f>F$30-F$28*MIN($B$28,$A55-$A$30)</f>
        <v>2820</v>
      </c>
      <c r="G55" s="3">
        <f>G$30-G$28*MIN($B$28,$A55-$A$30)</f>
        <v>2820</v>
      </c>
      <c r="H55" s="3">
        <f t="shared" si="4"/>
        <v>23440.165218998707</v>
      </c>
      <c r="I55" s="3">
        <f t="shared" si="5"/>
        <v>13172.761264756893</v>
      </c>
      <c r="J55" s="3">
        <f t="shared" si="6"/>
        <v>10267.403954241814</v>
      </c>
      <c r="K55" s="5">
        <f t="shared" si="2"/>
        <v>831.5625503215167</v>
      </c>
      <c r="L55" s="3"/>
    </row>
    <row r="56" spans="1:12" ht="13.5">
      <c r="A56" s="7">
        <f t="shared" si="3"/>
        <v>2031</v>
      </c>
      <c r="B56" s="38">
        <f>B55*(1+population!E42)</f>
        <v>8.363823266495945</v>
      </c>
      <c r="C56" s="38">
        <f>C55*(1+population!G42)</f>
        <v>4.672196722877551</v>
      </c>
      <c r="D56" s="13">
        <f t="shared" si="7"/>
        <v>3.691626543618394</v>
      </c>
      <c r="E56" s="13"/>
      <c r="F56" s="3">
        <f>F$30-F$28*MIN($B$28,$A56-$A$30)</f>
        <v>2820</v>
      </c>
      <c r="G56" s="3">
        <f>G$30-G$28*MIN($B$28,$A56-$A$30)</f>
        <v>2820</v>
      </c>
      <c r="H56" s="3">
        <f t="shared" si="4"/>
        <v>23585.981611518568</v>
      </c>
      <c r="I56" s="3">
        <f t="shared" si="5"/>
        <v>13175.594758514695</v>
      </c>
      <c r="J56" s="3">
        <f t="shared" si="6"/>
        <v>10410.38685300387</v>
      </c>
      <c r="K56" s="5">
        <f t="shared" si="2"/>
        <v>831.5625503215167</v>
      </c>
      <c r="L56" s="3"/>
    </row>
    <row r="57" spans="1:12" ht="13.5">
      <c r="A57" s="7">
        <f t="shared" si="3"/>
        <v>2032</v>
      </c>
      <c r="B57" s="38">
        <f>B56*(1+population!E43)</f>
        <v>8.415852871449651</v>
      </c>
      <c r="C57" s="38">
        <f>C56*(1+population!G43)</f>
        <v>4.673201724029808</v>
      </c>
      <c r="D57" s="13">
        <f t="shared" si="7"/>
        <v>3.742651147419843</v>
      </c>
      <c r="E57" s="13"/>
      <c r="F57" s="3">
        <f>F$30-F$28*MIN($B$28,$A57-$A$30)</f>
        <v>2820</v>
      </c>
      <c r="G57" s="3">
        <f>G$30-G$28*MIN($B$28,$A57-$A$30)</f>
        <v>2820</v>
      </c>
      <c r="H57" s="3">
        <f t="shared" si="4"/>
        <v>23732.70509748802</v>
      </c>
      <c r="I57" s="3">
        <f t="shared" si="5"/>
        <v>13178.42886176406</v>
      </c>
      <c r="J57" s="3">
        <f t="shared" si="6"/>
        <v>10554.276235723957</v>
      </c>
      <c r="K57" s="5">
        <f t="shared" si="2"/>
        <v>831.5625503215167</v>
      </c>
      <c r="L57" s="3"/>
    </row>
    <row r="58" spans="1:12" ht="13.5">
      <c r="A58" s="7">
        <f t="shared" si="3"/>
        <v>2033</v>
      </c>
      <c r="B58" s="38">
        <f>B57*(1+population!E44)</f>
        <v>8.468206141754164</v>
      </c>
      <c r="C58" s="38">
        <f>C57*(1+population!G44)</f>
        <v>4.674206941360316</v>
      </c>
      <c r="D58" s="13">
        <f t="shared" si="7"/>
        <v>3.7939992003938485</v>
      </c>
      <c r="E58" s="13"/>
      <c r="F58" s="3">
        <f>F$30-F$28*MIN($B$28,$A58-$A$30)</f>
        <v>2820</v>
      </c>
      <c r="G58" s="3">
        <f>G$30-G$28*MIN($B$28,$A58-$A$30)</f>
        <v>2820</v>
      </c>
      <c r="H58" s="3">
        <f t="shared" si="4"/>
        <v>23880.341319746745</v>
      </c>
      <c r="I58" s="3">
        <f t="shared" si="5"/>
        <v>13181.26357463609</v>
      </c>
      <c r="J58" s="3">
        <f t="shared" si="6"/>
        <v>10699.077745110653</v>
      </c>
      <c r="K58" s="5">
        <f t="shared" si="2"/>
        <v>831.5625503215167</v>
      </c>
      <c r="L58" s="3"/>
    </row>
    <row r="59" spans="1:12" ht="13.5">
      <c r="A59" s="7">
        <f t="shared" si="3"/>
        <v>2034</v>
      </c>
      <c r="B59" s="38">
        <f>B58*(1+population!E45)</f>
        <v>8.520885090864313</v>
      </c>
      <c r="C59" s="38">
        <f>C58*(1+population!G45)</f>
        <v>4.675212374915575</v>
      </c>
      <c r="D59" s="13">
        <f t="shared" si="7"/>
        <v>3.845672715948738</v>
      </c>
      <c r="E59" s="13"/>
      <c r="F59" s="3">
        <f>F$30-F$28*MIN($B$28,$A59-$A$30)</f>
        <v>2820</v>
      </c>
      <c r="G59" s="3">
        <f>G$30-G$28*MIN($B$28,$A59-$A$30)</f>
        <v>2820</v>
      </c>
      <c r="H59" s="3">
        <f t="shared" si="4"/>
        <v>24028.895956237364</v>
      </c>
      <c r="I59" s="3">
        <f t="shared" si="5"/>
        <v>13184.098897261922</v>
      </c>
      <c r="J59" s="3">
        <f t="shared" si="6"/>
        <v>10844.79705897544</v>
      </c>
      <c r="K59" s="5">
        <f t="shared" si="2"/>
        <v>831.5625503215167</v>
      </c>
      <c r="L59" s="3"/>
    </row>
    <row r="60" spans="1:12" ht="13.5">
      <c r="A60" s="7">
        <f t="shared" si="3"/>
        <v>2035</v>
      </c>
      <c r="B60" s="38">
        <f>B59*(1+population!E46)</f>
        <v>8.573891744760209</v>
      </c>
      <c r="C60" s="38">
        <f>C59*(1+population!G46)</f>
        <v>4.676218024742097</v>
      </c>
      <c r="D60" s="13">
        <f t="shared" si="7"/>
        <v>3.897673720018112</v>
      </c>
      <c r="E60" s="13"/>
      <c r="F60" s="3">
        <f>F$30-F$28*MIN($B$28,$A60-$A$30)</f>
        <v>2820</v>
      </c>
      <c r="G60" s="3">
        <f>G$30-G$28*MIN($B$28,$A60-$A$30)</f>
        <v>2820</v>
      </c>
      <c r="H60" s="3">
        <f t="shared" si="4"/>
        <v>24178.37472022379</v>
      </c>
      <c r="I60" s="3">
        <f t="shared" si="5"/>
        <v>13186.934829772714</v>
      </c>
      <c r="J60" s="3">
        <f t="shared" si="6"/>
        <v>10991.439890451076</v>
      </c>
      <c r="K60" s="5">
        <f t="shared" si="2"/>
        <v>831.5625503215167</v>
      </c>
      <c r="L60" s="3"/>
    </row>
    <row r="61" spans="1:12" ht="13.5">
      <c r="A61" s="7">
        <f t="shared" si="3"/>
        <v>2036</v>
      </c>
      <c r="B61" s="38">
        <f>B60*(1+population!E47)</f>
        <v>8.619546025877643</v>
      </c>
      <c r="C61" s="38">
        <f>C60*(1+population!G47)</f>
        <v>4.675685772566592</v>
      </c>
      <c r="D61" s="13">
        <f t="shared" si="7"/>
        <v>3.943860253311051</v>
      </c>
      <c r="E61" s="13"/>
      <c r="F61" s="3">
        <f>F$30-F$28*MIN($B$28,$A61-$A$30)</f>
        <v>2820</v>
      </c>
      <c r="G61" s="3">
        <f>G$30-G$28*MIN($B$28,$A61-$A$30)</f>
        <v>2820</v>
      </c>
      <c r="H61" s="3">
        <f t="shared" si="4"/>
        <v>24307.119792974954</v>
      </c>
      <c r="I61" s="3">
        <f t="shared" si="5"/>
        <v>13185.433878637788</v>
      </c>
      <c r="J61" s="3">
        <f t="shared" si="6"/>
        <v>11121.685914337164</v>
      </c>
      <c r="K61" s="5">
        <f t="shared" si="2"/>
        <v>831.5625503215167</v>
      </c>
      <c r="L61" s="3"/>
    </row>
    <row r="62" spans="1:12" ht="13.5">
      <c r="A62" s="7">
        <f t="shared" si="3"/>
        <v>2037</v>
      </c>
      <c r="B62" s="38">
        <f>B61*(1+population!E48)</f>
        <v>8.665443407030207</v>
      </c>
      <c r="C62" s="38">
        <f>C61*(1+population!G48)</f>
        <v>4.675153580972602</v>
      </c>
      <c r="D62" s="13">
        <f t="shared" si="7"/>
        <v>3.9902898260576043</v>
      </c>
      <c r="E62" s="13"/>
      <c r="F62" s="3">
        <f>F$30-F$28*MIN($B$28,$A62-$A$30)</f>
        <v>2820</v>
      </c>
      <c r="G62" s="3">
        <f>G$30-G$28*MIN($B$28,$A62-$A$30)</f>
        <v>2820</v>
      </c>
      <c r="H62" s="3">
        <f t="shared" si="4"/>
        <v>24436.550407825183</v>
      </c>
      <c r="I62" s="3">
        <f t="shared" si="5"/>
        <v>13183.933098342739</v>
      </c>
      <c r="J62" s="3">
        <f t="shared" si="6"/>
        <v>11252.617309482444</v>
      </c>
      <c r="K62" s="5">
        <f t="shared" si="2"/>
        <v>831.5625503215167</v>
      </c>
      <c r="L62" s="3"/>
    </row>
    <row r="63" spans="1:12" ht="13.5">
      <c r="A63" s="7">
        <f t="shared" si="3"/>
        <v>2038</v>
      </c>
      <c r="B63" s="38">
        <f>B62*(1+population!E49)</f>
        <v>8.7115851826776</v>
      </c>
      <c r="C63" s="38">
        <f>C62*(1+population!G49)</f>
        <v>4.674621449953234</v>
      </c>
      <c r="D63" s="13">
        <f t="shared" si="7"/>
        <v>4.036963732724367</v>
      </c>
      <c r="E63" s="13"/>
      <c r="F63" s="3">
        <f>F$30-F$28*MIN($B$28,$A63-$A$30)</f>
        <v>2820</v>
      </c>
      <c r="G63" s="3">
        <f>G$30-G$28*MIN($B$28,$A63-$A$30)</f>
        <v>2820</v>
      </c>
      <c r="H63" s="3">
        <f t="shared" si="4"/>
        <v>24566.670215150836</v>
      </c>
      <c r="I63" s="3">
        <f t="shared" si="5"/>
        <v>13182.43248886812</v>
      </c>
      <c r="J63" s="3">
        <f t="shared" si="6"/>
        <v>11384.237726282714</v>
      </c>
      <c r="K63" s="5">
        <f t="shared" si="2"/>
        <v>831.5625503215167</v>
      </c>
      <c r="L63" s="3"/>
    </row>
    <row r="64" spans="1:12" ht="13.5">
      <c r="A64" s="7">
        <f t="shared" si="3"/>
        <v>2039</v>
      </c>
      <c r="B64" s="38">
        <f>B63*(1+population!E50)</f>
        <v>8.757972654172269</v>
      </c>
      <c r="C64" s="38">
        <f>C63*(1+population!G50)</f>
        <v>4.674089379501591</v>
      </c>
      <c r="D64" s="13">
        <f t="shared" si="7"/>
        <v>4.0838832746706775</v>
      </c>
      <c r="E64" s="13"/>
      <c r="F64" s="3">
        <f>F$30-F$28*MIN($B$28,$A64-$A$30)</f>
        <v>2820</v>
      </c>
      <c r="G64" s="3">
        <f>G$30-G$28*MIN($B$28,$A64-$A$30)</f>
        <v>2820</v>
      </c>
      <c r="H64" s="3">
        <f t="shared" si="4"/>
        <v>24697.4828847658</v>
      </c>
      <c r="I64" s="3">
        <f t="shared" si="5"/>
        <v>13180.932050194488</v>
      </c>
      <c r="J64" s="3">
        <f t="shared" si="6"/>
        <v>11516.55083457131</v>
      </c>
      <c r="K64" s="5">
        <f t="shared" si="2"/>
        <v>831.5625503215167</v>
      </c>
      <c r="L64" s="3"/>
    </row>
    <row r="65" spans="1:12" ht="13.5">
      <c r="A65" s="7">
        <f t="shared" si="3"/>
        <v>2040</v>
      </c>
      <c r="B65" s="38">
        <f>B64*(1+population!E51)</f>
        <v>8.8046071297961</v>
      </c>
      <c r="C65" s="38">
        <f>C64*(1+population!G51)</f>
        <v>4.673557369610782</v>
      </c>
      <c r="D65" s="13">
        <f t="shared" si="7"/>
        <v>4.131049760185318</v>
      </c>
      <c r="E65" s="13"/>
      <c r="F65" s="3">
        <f>F$30-F$28*MIN($B$28,$A65-$A$30)</f>
        <v>2820</v>
      </c>
      <c r="G65" s="3">
        <f>G$30-G$28*MIN($B$28,$A65-$A$30)</f>
        <v>2820</v>
      </c>
      <c r="H65" s="3">
        <f t="shared" si="4"/>
        <v>24828.992106025</v>
      </c>
      <c r="I65" s="3">
        <f t="shared" si="5"/>
        <v>13179.431782302405</v>
      </c>
      <c r="J65" s="3">
        <f t="shared" si="6"/>
        <v>11649.560323722597</v>
      </c>
      <c r="K65" s="5">
        <f t="shared" si="2"/>
        <v>831.5625503215167</v>
      </c>
      <c r="L65" s="3"/>
    </row>
    <row r="66" spans="1:12" ht="13.5">
      <c r="A66" s="7">
        <f t="shared" si="3"/>
        <v>2041</v>
      </c>
      <c r="B66" s="38">
        <f>B65*(1+population!E52)</f>
        <v>8.843310099540787</v>
      </c>
      <c r="C66" s="38">
        <f>C65*(1+population!G52)</f>
        <v>4.67159558589801</v>
      </c>
      <c r="D66" s="13">
        <f t="shared" si="7"/>
        <v>4.171714513642777</v>
      </c>
      <c r="E66" s="13"/>
      <c r="F66" s="3">
        <f>F$30-F$28*MIN($B$28,$A66-$A$30)</f>
        <v>2820</v>
      </c>
      <c r="G66" s="3">
        <f>G$30-G$28*MIN($B$28,$A66-$A$30)</f>
        <v>2820</v>
      </c>
      <c r="H66" s="3">
        <f t="shared" si="4"/>
        <v>24938.13448070502</v>
      </c>
      <c r="I66" s="3">
        <f t="shared" si="5"/>
        <v>13173.899552232388</v>
      </c>
      <c r="J66" s="3">
        <f t="shared" si="6"/>
        <v>11764.234928472632</v>
      </c>
      <c r="K66" s="5">
        <f t="shared" si="2"/>
        <v>831.5625503215167</v>
      </c>
      <c r="L66" s="3"/>
    </row>
    <row r="67" spans="1:12" ht="13.5">
      <c r="A67" s="7">
        <f t="shared" si="3"/>
        <v>2042</v>
      </c>
      <c r="B67" s="38">
        <f>B66*(1+population!E53)</f>
        <v>8.882183198383228</v>
      </c>
      <c r="C67" s="38">
        <f>C66*(1+population!G53)</f>
        <v>4.669634625668301</v>
      </c>
      <c r="D67" s="13">
        <f t="shared" si="7"/>
        <v>4.212548572714927</v>
      </c>
      <c r="E67" s="13"/>
      <c r="F67" s="3">
        <f>F$30-F$28*MIN($B$28,$A67-$A$30)</f>
        <v>2820</v>
      </c>
      <c r="G67" s="3">
        <f>G$30-G$28*MIN($B$28,$A67-$A$30)</f>
        <v>2820</v>
      </c>
      <c r="H67" s="3">
        <f t="shared" si="4"/>
        <v>25047.7566194407</v>
      </c>
      <c r="I67" s="3">
        <f t="shared" si="5"/>
        <v>13168.369644384607</v>
      </c>
      <c r="J67" s="3">
        <f t="shared" si="6"/>
        <v>11879.386975056093</v>
      </c>
      <c r="K67" s="5">
        <f t="shared" si="2"/>
        <v>831.5625503215167</v>
      </c>
      <c r="L67" s="3"/>
    </row>
    <row r="68" spans="1:12" ht="13.5">
      <c r="A68" s="7">
        <f t="shared" si="3"/>
        <v>2043</v>
      </c>
      <c r="B68" s="38">
        <f>B67*(1+population!E54)</f>
        <v>8.921227174170681</v>
      </c>
      <c r="C68" s="38">
        <f>C67*(1+population!G54)</f>
        <v>4.667674488575987</v>
      </c>
      <c r="D68" s="13">
        <f t="shared" si="7"/>
        <v>4.253552685594695</v>
      </c>
      <c r="E68" s="13"/>
      <c r="F68" s="3">
        <f>F$30-F$28*MIN($B$28,$A68-$A$30)</f>
        <v>2820</v>
      </c>
      <c r="G68" s="3">
        <f>G$30-G$28*MIN($B$28,$A68-$A$30)</f>
        <v>2820</v>
      </c>
      <c r="H68" s="3">
        <f t="shared" si="4"/>
        <v>25157.860631161322</v>
      </c>
      <c r="I68" s="3">
        <f t="shared" si="5"/>
        <v>13162.842057784283</v>
      </c>
      <c r="J68" s="3">
        <f t="shared" si="6"/>
        <v>11995.01857337704</v>
      </c>
      <c r="K68" s="5">
        <f t="shared" si="2"/>
        <v>831.5625503215167</v>
      </c>
      <c r="L68" s="3"/>
    </row>
    <row r="69" spans="1:12" ht="13.5">
      <c r="A69" s="7">
        <f t="shared" si="3"/>
        <v>2044</v>
      </c>
      <c r="B69" s="38">
        <f>B68*(1+population!E55)</f>
        <v>8.960442778037768</v>
      </c>
      <c r="C69" s="38">
        <f>C68*(1+population!G55)</f>
        <v>4.665715174275546</v>
      </c>
      <c r="D69" s="13">
        <f t="shared" si="7"/>
        <v>4.294727603762222</v>
      </c>
      <c r="E69" s="13"/>
      <c r="F69" s="3">
        <f>F$30-F$28*MIN($B$28,$A69-$A$30)</f>
        <v>2820</v>
      </c>
      <c r="G69" s="3">
        <f>G$30-G$28*MIN($B$28,$A69-$A$30)</f>
        <v>2820</v>
      </c>
      <c r="H69" s="3">
        <f t="shared" si="4"/>
        <v>25268.448634066506</v>
      </c>
      <c r="I69" s="3">
        <f t="shared" si="5"/>
        <v>13157.316791457039</v>
      </c>
      <c r="J69" s="3">
        <f t="shared" si="6"/>
        <v>12111.131842609468</v>
      </c>
      <c r="K69" s="5">
        <f t="shared" si="2"/>
        <v>831.5625503215167</v>
      </c>
      <c r="L69" s="3"/>
    </row>
    <row r="70" spans="1:12" ht="13.5">
      <c r="A70" s="7">
        <f t="shared" si="3"/>
        <v>2045</v>
      </c>
      <c r="B70" s="38">
        <f>B69*(1+population!E56)</f>
        <v>8.999830764420919</v>
      </c>
      <c r="C70" s="38">
        <f>C69*(1+population!G56)</f>
        <v>4.6637566824216</v>
      </c>
      <c r="D70" s="13">
        <f t="shared" si="7"/>
        <v>4.336074081999318</v>
      </c>
      <c r="E70" s="13"/>
      <c r="F70" s="3">
        <f>F$30-F$28*MIN($B$28,$A70-$A$30)</f>
        <v>2820</v>
      </c>
      <c r="G70" s="3">
        <f>G$30-G$28*MIN($B$28,$A70-$A$30)</f>
        <v>2820</v>
      </c>
      <c r="H70" s="3">
        <f t="shared" si="4"/>
        <v>25379.522755666992</v>
      </c>
      <c r="I70" s="3">
        <f t="shared" si="5"/>
        <v>13151.793844428914</v>
      </c>
      <c r="J70" s="3">
        <f t="shared" si="6"/>
        <v>12227.728911238079</v>
      </c>
      <c r="K70" s="5">
        <f t="shared" si="2"/>
        <v>831.5625503215167</v>
      </c>
      <c r="L70" s="3"/>
    </row>
    <row r="71" spans="1:12" ht="13.5">
      <c r="A71" s="7">
        <f t="shared" si="3"/>
        <v>2046</v>
      </c>
      <c r="B71" s="38">
        <f>B70*(1+population!E57)</f>
        <v>9.030362809129242</v>
      </c>
      <c r="C71" s="38">
        <f>C70*(1+population!G57)</f>
        <v>4.660585098662259</v>
      </c>
      <c r="D71" s="13">
        <f t="shared" si="7"/>
        <v>4.369777710466983</v>
      </c>
      <c r="E71" s="13"/>
      <c r="F71" s="3">
        <f>F$30-F$28*MIN($B$28,$A71-$A$30)</f>
        <v>2820</v>
      </c>
      <c r="G71" s="3">
        <f>G$30-G$28*MIN($B$28,$A71-$A$30)</f>
        <v>2820</v>
      </c>
      <c r="H71" s="3">
        <f t="shared" si="4"/>
        <v>25465.623121744462</v>
      </c>
      <c r="I71" s="3">
        <f t="shared" si="5"/>
        <v>13142.84997822757</v>
      </c>
      <c r="J71" s="3">
        <f t="shared" si="6"/>
        <v>12322.773143516892</v>
      </c>
      <c r="K71" s="5">
        <f t="shared" si="2"/>
        <v>831.5625503215167</v>
      </c>
      <c r="L71" s="3"/>
    </row>
    <row r="72" spans="1:12" ht="13.5">
      <c r="A72" s="7">
        <f t="shared" si="3"/>
        <v>2047</v>
      </c>
      <c r="B72" s="38">
        <f>B71*(1+population!E58)</f>
        <v>9.060998434202403</v>
      </c>
      <c r="C72" s="38">
        <f>C71*(1+population!G58)</f>
        <v>4.657415671735752</v>
      </c>
      <c r="D72" s="13">
        <f t="shared" si="7"/>
        <v>4.403582762466652</v>
      </c>
      <c r="E72" s="13"/>
      <c r="F72" s="3">
        <f>F$30-F$28*MIN($B$28,$A72-$A$30)</f>
        <v>2820</v>
      </c>
      <c r="G72" s="3">
        <f>G$30-G$28*MIN($B$28,$A72-$A$30)</f>
        <v>2820</v>
      </c>
      <c r="H72" s="3">
        <f t="shared" si="4"/>
        <v>25552.01558445078</v>
      </c>
      <c r="I72" s="3">
        <f t="shared" si="5"/>
        <v>13133.91219429482</v>
      </c>
      <c r="J72" s="3">
        <f t="shared" si="6"/>
        <v>12418.103390155959</v>
      </c>
      <c r="K72" s="5">
        <f t="shared" si="2"/>
        <v>831.5625503215167</v>
      </c>
      <c r="L72" s="3"/>
    </row>
    <row r="73" spans="1:12" ht="13.5">
      <c r="A73" s="7">
        <f t="shared" si="3"/>
        <v>2048</v>
      </c>
      <c r="B73" s="38">
        <f>B72*(1+population!E59)</f>
        <v>9.09173799103816</v>
      </c>
      <c r="C73" s="38">
        <f>C72*(1+population!G59)</f>
        <v>4.654248400175326</v>
      </c>
      <c r="D73" s="13">
        <f t="shared" si="7"/>
        <v>4.4374895908628345</v>
      </c>
      <c r="E73" s="13"/>
      <c r="F73" s="3">
        <f>F$30-F$28*MIN($B$28,$A73-$A$30)</f>
        <v>2820</v>
      </c>
      <c r="G73" s="3">
        <f>G$30-G$28*MIN($B$28,$A73-$A$30)</f>
        <v>2820</v>
      </c>
      <c r="H73" s="3">
        <f t="shared" si="4"/>
        <v>25638.701134727613</v>
      </c>
      <c r="I73" s="3">
        <f t="shared" si="5"/>
        <v>13124.980488494419</v>
      </c>
      <c r="J73" s="3">
        <f t="shared" si="6"/>
        <v>12513.720646233192</v>
      </c>
      <c r="K73" s="5">
        <f t="shared" si="2"/>
        <v>831.5625503215167</v>
      </c>
      <c r="L73" s="3"/>
    </row>
    <row r="74" spans="1:12" ht="13.5">
      <c r="A74" s="7">
        <f t="shared" si="3"/>
        <v>2049</v>
      </c>
      <c r="B74" s="38">
        <f>B73*(1+population!E60)</f>
        <v>9.12258183222639</v>
      </c>
      <c r="C74" s="38">
        <f>C73*(1+population!G60)</f>
        <v>4.651083282515227</v>
      </c>
      <c r="D74" s="13">
        <f t="shared" si="7"/>
        <v>4.471498549711162</v>
      </c>
      <c r="E74" s="13"/>
      <c r="F74" s="3">
        <f>F$30-F$28*MIN($B$28,$A74-$A$30)</f>
        <v>2820</v>
      </c>
      <c r="G74" s="3">
        <f>G$30-G$28*MIN($B$28,$A74-$A$30)</f>
        <v>2820</v>
      </c>
      <c r="H74" s="3">
        <f t="shared" si="4"/>
        <v>25725.680766878417</v>
      </c>
      <c r="I74" s="3">
        <f t="shared" si="5"/>
        <v>13116.054856692941</v>
      </c>
      <c r="J74" s="3">
        <f t="shared" si="6"/>
        <v>12609.625910185478</v>
      </c>
      <c r="K74" s="5">
        <f t="shared" si="2"/>
        <v>831.5625503215167</v>
      </c>
      <c r="L74" s="3"/>
    </row>
    <row r="75" spans="1:12" ht="13.5">
      <c r="A75" s="7">
        <f t="shared" si="3"/>
        <v>2050</v>
      </c>
      <c r="B75" s="38">
        <f>B74*(1+population!E61)</f>
        <v>9.153530311553132</v>
      </c>
      <c r="C75" s="38">
        <f>C74*(1+population!G61)</f>
        <v>4.647920317290697</v>
      </c>
      <c r="D75" s="13">
        <f t="shared" si="7"/>
        <v>4.505609994262435</v>
      </c>
      <c r="E75" s="13"/>
      <c r="F75" s="3">
        <f>F$30-F$28*MIN($B$28,$A75-$A$30)</f>
        <v>2820</v>
      </c>
      <c r="G75" s="3">
        <f>G$30-G$28*MIN($B$28,$A75-$A$30)</f>
        <v>2820</v>
      </c>
      <c r="H75" s="3">
        <f t="shared" si="4"/>
        <v>25812.955478579832</v>
      </c>
      <c r="I75" s="3">
        <f t="shared" si="5"/>
        <v>13107.135294759764</v>
      </c>
      <c r="J75" s="3">
        <f t="shared" si="6"/>
        <v>12705.820183820066</v>
      </c>
      <c r="K75" s="5">
        <f t="shared" si="2"/>
        <v>831.5625503215167</v>
      </c>
      <c r="L75" s="3"/>
    </row>
    <row r="76" spans="1:12" ht="13.5">
      <c r="A76" s="7">
        <f t="shared" si="3"/>
        <v>2051</v>
      </c>
      <c r="B76" s="38">
        <f>B75*(1+population!E62)</f>
        <v>9.176597207938245</v>
      </c>
      <c r="C76" s="38">
        <f>C75*(1+population!G62)</f>
        <v>4.646656082964394</v>
      </c>
      <c r="D76" s="13">
        <f t="shared" si="7"/>
        <v>4.529941124973852</v>
      </c>
      <c r="E76" s="13"/>
      <c r="F76" s="3">
        <f>F$30-F$28*MIN($B$28,$A76-$A$30)</f>
        <v>2820</v>
      </c>
      <c r="G76" s="3">
        <f>G$30-G$28*MIN($B$28,$A76-$A$30)</f>
        <v>2820</v>
      </c>
      <c r="H76" s="3">
        <f t="shared" si="4"/>
        <v>25878.00412638585</v>
      </c>
      <c r="I76" s="3">
        <f t="shared" si="5"/>
        <v>13103.57015395959</v>
      </c>
      <c r="J76" s="3">
        <f t="shared" si="6"/>
        <v>12774.433972426263</v>
      </c>
      <c r="K76" s="5">
        <f t="shared" si="2"/>
        <v>831.5625503215167</v>
      </c>
      <c r="L76" s="3"/>
    </row>
    <row r="77" spans="1:12" ht="13.5">
      <c r="A77" s="7">
        <f t="shared" si="3"/>
        <v>2052</v>
      </c>
      <c r="B77" s="38">
        <f>B76*(1+population!E63)</f>
        <v>9.19972223290225</v>
      </c>
      <c r="C77" s="38">
        <f>C76*(1+population!G63)</f>
        <v>4.645392192509827</v>
      </c>
      <c r="D77" s="13">
        <f t="shared" si="7"/>
        <v>4.554330040392423</v>
      </c>
      <c r="E77" s="13"/>
      <c r="F77" s="3">
        <f>F$30-F$28*MIN($B$28,$A77-$A$30)</f>
        <v>2820</v>
      </c>
      <c r="G77" s="3">
        <f>G$30-G$28*MIN($B$28,$A77-$A$30)</f>
        <v>2820</v>
      </c>
      <c r="H77" s="3">
        <f t="shared" si="4"/>
        <v>25943.216696784344</v>
      </c>
      <c r="I77" s="3">
        <f t="shared" si="5"/>
        <v>13100.005982877712</v>
      </c>
      <c r="J77" s="3">
        <f t="shared" si="6"/>
        <v>12843.210713906632</v>
      </c>
      <c r="K77" s="5">
        <f t="shared" si="2"/>
        <v>831.5625503215167</v>
      </c>
      <c r="L77" s="3"/>
    </row>
    <row r="78" spans="1:12" ht="13.5">
      <c r="A78" s="7">
        <f t="shared" si="3"/>
        <v>2053</v>
      </c>
      <c r="B78" s="38">
        <f>B77*(1+population!E64)</f>
        <v>9.222905532929165</v>
      </c>
      <c r="C78" s="38">
        <f>C77*(1+population!G64)</f>
        <v>4.644128645833464</v>
      </c>
      <c r="D78" s="13">
        <f t="shared" si="7"/>
        <v>4.5787768870957</v>
      </c>
      <c r="E78" s="13"/>
      <c r="F78" s="3">
        <f>F$30-F$28*MIN($B$28,$A78-$A$30)</f>
        <v>2820</v>
      </c>
      <c r="G78" s="3">
        <f>G$30-G$28*MIN($B$28,$A78-$A$30)</f>
        <v>2820</v>
      </c>
      <c r="H78" s="3">
        <f t="shared" si="4"/>
        <v>26008.593602860245</v>
      </c>
      <c r="I78" s="3">
        <f t="shared" si="5"/>
        <v>13096.442781250369</v>
      </c>
      <c r="J78" s="3">
        <f t="shared" si="6"/>
        <v>12912.150821609875</v>
      </c>
      <c r="K78" s="5">
        <f t="shared" si="2"/>
        <v>831.5625503215167</v>
      </c>
      <c r="L78" s="3"/>
    </row>
    <row r="79" spans="1:12" ht="13.5">
      <c r="A79" s="7">
        <f t="shared" si="3"/>
        <v>2054</v>
      </c>
      <c r="B79" s="38">
        <f>B78*(1+population!E65)</f>
        <v>9.246147254872147</v>
      </c>
      <c r="C79" s="38">
        <f>C78*(1+population!G65)</f>
        <v>4.6428654428417975</v>
      </c>
      <c r="D79" s="13">
        <f t="shared" si="7"/>
        <v>4.60328181203035</v>
      </c>
      <c r="E79" s="13"/>
      <c r="F79" s="3">
        <f>F$30-F$28*MIN($B$28,$A79-$A$30)</f>
        <v>2820</v>
      </c>
      <c r="G79" s="3">
        <f>G$30-G$28*MIN($B$28,$A79-$A$30)</f>
        <v>2820</v>
      </c>
      <c r="H79" s="3">
        <f t="shared" si="4"/>
        <v>26074.135258739458</v>
      </c>
      <c r="I79" s="3">
        <f t="shared" si="5"/>
        <v>13092.88054881387</v>
      </c>
      <c r="J79" s="3">
        <f t="shared" si="6"/>
        <v>12981.254709925586</v>
      </c>
      <c r="K79" s="5">
        <f t="shared" si="2"/>
        <v>831.5625503215167</v>
      </c>
      <c r="L79" s="3"/>
    </row>
    <row r="80" spans="1:12" ht="13.5">
      <c r="A80" s="7">
        <f t="shared" si="3"/>
        <v>2055</v>
      </c>
      <c r="B80" s="38">
        <f>B79*(1+population!E66)</f>
        <v>9.269447545954426</v>
      </c>
      <c r="C80" s="38">
        <f>C79*(1+population!G66)</f>
        <v>4.641602583441344</v>
      </c>
      <c r="D80" s="13">
        <f t="shared" si="7"/>
        <v>4.627844962513082</v>
      </c>
      <c r="E80" s="13"/>
      <c r="F80" s="3">
        <f>F$30-F$28*MIN($B$28,$A80-$A$30)</f>
        <v>2820</v>
      </c>
      <c r="G80" s="3">
        <f>G$30-G$28*MIN($B$28,$A80-$A$30)</f>
        <v>2820</v>
      </c>
      <c r="H80" s="3">
        <f t="shared" si="4"/>
        <v>26139.84207959148</v>
      </c>
      <c r="I80" s="3">
        <f t="shared" si="5"/>
        <v>13089.31928530459</v>
      </c>
      <c r="J80" s="3">
        <f t="shared" si="6"/>
        <v>13050.522794286891</v>
      </c>
      <c r="K80" s="5">
        <f t="shared" si="2"/>
        <v>831.5625503215167</v>
      </c>
      <c r="L80" s="3"/>
    </row>
    <row r="81" spans="1:12" ht="13.5">
      <c r="A81" s="7">
        <f t="shared" si="3"/>
        <v>2056</v>
      </c>
      <c r="B81" s="38">
        <f>B80*(1+population!E67)</f>
        <v>9.286317940488063</v>
      </c>
      <c r="C81" s="38">
        <f>C80*(1+population!G67)</f>
        <v>4.6404004083722326</v>
      </c>
      <c r="D81" s="13">
        <f t="shared" si="7"/>
        <v>4.64591753211583</v>
      </c>
      <c r="E81" s="13"/>
      <c r="F81" s="3">
        <f>F$30-F$28*MIN($B$28,$A81-$A$30)</f>
        <v>2820</v>
      </c>
      <c r="G81" s="3">
        <f>G$30-G$28*MIN($B$28,$A81-$A$30)</f>
        <v>2820</v>
      </c>
      <c r="H81" s="3">
        <f t="shared" si="4"/>
        <v>26187.416592176338</v>
      </c>
      <c r="I81" s="3">
        <f t="shared" si="5"/>
        <v>13085.929151609696</v>
      </c>
      <c r="J81" s="3">
        <f t="shared" si="6"/>
        <v>13101.487440566641</v>
      </c>
      <c r="K81" s="5">
        <f t="shared" si="2"/>
        <v>831.5625503215167</v>
      </c>
      <c r="L81" s="3"/>
    </row>
    <row r="82" spans="1:12" ht="13.5">
      <c r="A82" s="7">
        <f t="shared" si="3"/>
        <v>2057</v>
      </c>
      <c r="B82" s="38">
        <f>B81*(1+population!E68)</f>
        <v>9.303219039139751</v>
      </c>
      <c r="C82" s="38">
        <f>C81*(1+population!G68)</f>
        <v>4.639198544666464</v>
      </c>
      <c r="D82" s="13">
        <f t="shared" si="7"/>
        <v>4.664020494473287</v>
      </c>
      <c r="E82" s="13"/>
      <c r="F82" s="3">
        <f>F$30-F$28*MIN($B$28,$A82-$A$30)</f>
        <v>2820</v>
      </c>
      <c r="G82" s="3">
        <f>G$30-G$28*MIN($B$28,$A82-$A$30)</f>
        <v>2820</v>
      </c>
      <c r="H82" s="3">
        <f t="shared" si="4"/>
        <v>26235.0776903741</v>
      </c>
      <c r="I82" s="3">
        <f t="shared" si="5"/>
        <v>13082.53989595943</v>
      </c>
      <c r="J82" s="3">
        <f t="shared" si="6"/>
        <v>13152.53779441467</v>
      </c>
      <c r="K82" s="5">
        <f t="shared" si="2"/>
        <v>831.5625503215167</v>
      </c>
      <c r="L82" s="3"/>
    </row>
    <row r="83" spans="1:12" ht="13.5">
      <c r="A83" s="7">
        <f t="shared" si="3"/>
        <v>2058</v>
      </c>
      <c r="B83" s="38">
        <f>B82*(1+population!E69)</f>
        <v>9.320150897790985</v>
      </c>
      <c r="C83" s="38">
        <f>C82*(1+population!G69)</f>
        <v>4.637996992243395</v>
      </c>
      <c r="D83" s="13">
        <f t="shared" si="7"/>
        <v>4.682153905547589</v>
      </c>
      <c r="E83" s="13"/>
      <c r="F83" s="3">
        <f>F$30-F$28*MIN($B$28,$A83-$A$30)</f>
        <v>2820</v>
      </c>
      <c r="G83" s="3">
        <f>G$30-G$28*MIN($B$28,$A83-$A$30)</f>
        <v>2820</v>
      </c>
      <c r="H83" s="3">
        <f t="shared" si="4"/>
        <v>26282.825531770577</v>
      </c>
      <c r="I83" s="3">
        <f t="shared" si="5"/>
        <v>13079.151518126375</v>
      </c>
      <c r="J83" s="3">
        <f t="shared" si="6"/>
        <v>13203.674013644202</v>
      </c>
      <c r="K83" s="5">
        <f t="shared" si="2"/>
        <v>831.5625503215167</v>
      </c>
      <c r="L83" s="3"/>
    </row>
    <row r="84" spans="1:12" ht="13.5">
      <c r="A84" s="7">
        <f t="shared" si="3"/>
        <v>2059</v>
      </c>
      <c r="B84" s="38">
        <f>B83*(1+population!E70)</f>
        <v>9.337113572424963</v>
      </c>
      <c r="C84" s="38">
        <f>C83*(1+population!G70)</f>
        <v>4.6367957510224045</v>
      </c>
      <c r="D84" s="13">
        <f t="shared" si="7"/>
        <v>4.7003178214025585</v>
      </c>
      <c r="E84" s="13"/>
      <c r="F84" s="3">
        <f>F$30-F$28*MIN($B$28,$A84-$A$30)</f>
        <v>2820</v>
      </c>
      <c r="G84" s="3">
        <f>G$30-G$28*MIN($B$28,$A84-$A$30)</f>
        <v>2820</v>
      </c>
      <c r="H84" s="3">
        <f t="shared" si="4"/>
        <v>26330.660274238395</v>
      </c>
      <c r="I84" s="3">
        <f t="shared" si="5"/>
        <v>13075.76401788318</v>
      </c>
      <c r="J84" s="3">
        <f t="shared" si="6"/>
        <v>13254.896256355214</v>
      </c>
      <c r="K84" s="5">
        <f t="shared" si="2"/>
        <v>831.5625503215167</v>
      </c>
      <c r="L84" s="3"/>
    </row>
    <row r="85" spans="1:12" ht="13.5">
      <c r="A85" s="7">
        <f t="shared" si="3"/>
        <v>2060</v>
      </c>
      <c r="B85" s="38">
        <f>B84*(1+population!E71)</f>
        <v>9.354107119126775</v>
      </c>
      <c r="C85" s="38">
        <f>C84*(1+population!G71)</f>
        <v>4.63559482092289</v>
      </c>
      <c r="D85" s="13">
        <f t="shared" si="7"/>
        <v>4.718512298203885</v>
      </c>
      <c r="E85" s="13"/>
      <c r="F85" s="3">
        <f>F$30-F$28*MIN($B$28,$A85-$A$30)</f>
        <v>2820</v>
      </c>
      <c r="G85" s="3">
        <f>G$30-G$28*MIN($B$28,$A85-$A$30)</f>
        <v>2820</v>
      </c>
      <c r="H85" s="3">
        <f t="shared" si="4"/>
        <v>26378.582075937506</v>
      </c>
      <c r="I85" s="3">
        <f t="shared" si="5"/>
        <v>13072.37739500255</v>
      </c>
      <c r="J85" s="3">
        <f t="shared" si="6"/>
        <v>13306.204680934956</v>
      </c>
      <c r="K85" s="5">
        <f t="shared" si="2"/>
        <v>831.5625503215167</v>
      </c>
      <c r="L85" s="3"/>
    </row>
    <row r="86" spans="1:12" ht="13.5">
      <c r="A86" s="7">
        <f t="shared" si="3"/>
        <v>2061</v>
      </c>
      <c r="B86" s="38">
        <f>B85*(1+population!E72)</f>
        <v>9.366080376239257</v>
      </c>
      <c r="C86" s="38">
        <f>C85*(1+population!G72)</f>
        <v>4.634570354467466</v>
      </c>
      <c r="D86" s="13">
        <f t="shared" si="7"/>
        <v>4.731510021771791</v>
      </c>
      <c r="E86" s="13"/>
      <c r="F86" s="3">
        <f>F$30-F$28*MIN($B$28,$A86-$A$30)</f>
        <v>2820</v>
      </c>
      <c r="G86" s="3">
        <f>G$30-G$28*MIN($B$28,$A86-$A$30)</f>
        <v>2820</v>
      </c>
      <c r="H86" s="3">
        <f t="shared" si="4"/>
        <v>26412.346660994706</v>
      </c>
      <c r="I86" s="3">
        <f t="shared" si="5"/>
        <v>13069.488399598255</v>
      </c>
      <c r="J86" s="3">
        <f t="shared" si="6"/>
        <v>13342.85826139645</v>
      </c>
      <c r="K86" s="5">
        <f t="shared" si="2"/>
        <v>831.5625503215167</v>
      </c>
      <c r="L86" s="3"/>
    </row>
    <row r="87" spans="1:12" ht="13.5">
      <c r="A87" s="7">
        <f t="shared" si="3"/>
        <v>2062</v>
      </c>
      <c r="B87" s="38">
        <f>B86*(1+population!E73)</f>
        <v>9.378068959120842</v>
      </c>
      <c r="C87" s="38">
        <f>C86*(1+population!G73)</f>
        <v>4.633546114419128</v>
      </c>
      <c r="D87" s="13">
        <f t="shared" si="7"/>
        <v>4.744522844701714</v>
      </c>
      <c r="E87" s="13"/>
      <c r="F87" s="3">
        <f>F$30-F$28*MIN($B$28,$A87-$A$30)</f>
        <v>2820</v>
      </c>
      <c r="G87" s="3">
        <f>G$30-G$28*MIN($B$28,$A87-$A$30)</f>
        <v>2820</v>
      </c>
      <c r="H87" s="3">
        <f t="shared" si="4"/>
        <v>26446.154464720774</v>
      </c>
      <c r="I87" s="3">
        <f t="shared" si="5"/>
        <v>13066.600042661941</v>
      </c>
      <c r="J87" s="3">
        <f t="shared" si="6"/>
        <v>13379.554422058833</v>
      </c>
      <c r="K87" s="5">
        <f t="shared" si="2"/>
        <v>831.5625503215167</v>
      </c>
      <c r="L87" s="3"/>
    </row>
    <row r="88" spans="1:12" ht="13.5">
      <c r="A88" s="7">
        <f t="shared" si="3"/>
        <v>2063</v>
      </c>
      <c r="B88" s="38">
        <f>B87*(1+population!E74)</f>
        <v>9.390072887388516</v>
      </c>
      <c r="C88" s="38">
        <f>C87*(1+population!G74)</f>
        <v>4.632522100727842</v>
      </c>
      <c r="D88" s="13">
        <f t="shared" si="7"/>
        <v>4.7575507866606745</v>
      </c>
      <c r="E88" s="13"/>
      <c r="F88" s="3">
        <f>F$30-F$28*MIN($B$28,$A88-$A$30)</f>
        <v>2820</v>
      </c>
      <c r="G88" s="3">
        <f>G$30-G$28*MIN($B$28,$A88-$A$30)</f>
        <v>2820</v>
      </c>
      <c r="H88" s="3">
        <f t="shared" si="4"/>
        <v>26480.005542435618</v>
      </c>
      <c r="I88" s="3">
        <f t="shared" si="5"/>
        <v>13063.712324052514</v>
      </c>
      <c r="J88" s="3">
        <f t="shared" si="6"/>
        <v>13416.293218383102</v>
      </c>
      <c r="K88" s="5">
        <f t="shared" si="2"/>
        <v>831.5625503215167</v>
      </c>
      <c r="L88" s="3"/>
    </row>
    <row r="89" spans="1:12" ht="13.5">
      <c r="A89" s="7">
        <f t="shared" si="3"/>
        <v>2064</v>
      </c>
      <c r="B89" s="38">
        <f>B88*(1+population!E75)</f>
        <v>9.402092180684374</v>
      </c>
      <c r="C89" s="38">
        <f>C88*(1+population!G75)</f>
        <v>4.631498313343581</v>
      </c>
      <c r="D89" s="13">
        <f t="shared" si="7"/>
        <v>4.770593867340793</v>
      </c>
      <c r="E89" s="13"/>
      <c r="F89" s="3">
        <f>F$30-F$28*MIN($B$28,$A89-$A$30)</f>
        <v>2820</v>
      </c>
      <c r="G89" s="3">
        <f>G$30-G$28*MIN($B$28,$A89-$A$30)</f>
        <v>2820</v>
      </c>
      <c r="H89" s="3">
        <f t="shared" si="4"/>
        <v>26513.899949529936</v>
      </c>
      <c r="I89" s="3">
        <f t="shared" si="5"/>
        <v>13060.825243628899</v>
      </c>
      <c r="J89" s="3">
        <f t="shared" si="6"/>
        <v>13453.074705901035</v>
      </c>
      <c r="K89" s="5">
        <f t="shared" si="2"/>
        <v>831.5625503215167</v>
      </c>
      <c r="L89" s="3"/>
    </row>
    <row r="90" spans="1:12" ht="13.5">
      <c r="A90" s="7">
        <f t="shared" si="3"/>
        <v>2065</v>
      </c>
      <c r="B90" s="38">
        <f>B89*(1+population!E76)</f>
        <v>9.41412685867565</v>
      </c>
      <c r="C90" s="38">
        <f>C89*(1+population!G76)</f>
        <v>4.630474752216332</v>
      </c>
      <c r="D90" s="13">
        <f t="shared" si="7"/>
        <v>4.783652106459317</v>
      </c>
      <c r="E90" s="13"/>
      <c r="F90" s="3">
        <f>F$30-F$28*MIN($B$28,$A90-$A$30)</f>
        <v>2820</v>
      </c>
      <c r="G90" s="3">
        <f>G$30-G$28*MIN($B$28,$A90-$A$30)</f>
        <v>2820</v>
      </c>
      <c r="H90" s="3">
        <f t="shared" si="4"/>
        <v>26547.83774146533</v>
      </c>
      <c r="I90" s="3">
        <f t="shared" si="5"/>
        <v>13057.938801250057</v>
      </c>
      <c r="J90" s="3">
        <f t="shared" si="6"/>
        <v>13489.898940215273</v>
      </c>
      <c r="K90" s="5">
        <f t="shared" si="2"/>
        <v>831.5625503215167</v>
      </c>
      <c r="L90" s="3"/>
    </row>
    <row r="91" spans="1:12" ht="13.5">
      <c r="A91" s="7">
        <f t="shared" si="3"/>
        <v>2066</v>
      </c>
      <c r="B91" s="38">
        <f>B90*(1+population!E77)</f>
        <v>9.42137573635683</v>
      </c>
      <c r="C91" s="38">
        <f>C90*(1+population!G77)</f>
        <v>4.629557918215394</v>
      </c>
      <c r="D91" s="13">
        <f t="shared" si="7"/>
        <v>4.7918178181414355</v>
      </c>
      <c r="E91" s="13"/>
      <c r="F91" s="3">
        <f>F$30-F$28*MIN($B$28,$A91-$A$30)</f>
        <v>2820</v>
      </c>
      <c r="G91" s="3">
        <f>G$30-G$28*MIN($B$28,$A91-$A$30)</f>
        <v>2820</v>
      </c>
      <c r="H91" s="3">
        <f t="shared" si="4"/>
        <v>26568.279576526256</v>
      </c>
      <c r="I91" s="3">
        <f t="shared" si="5"/>
        <v>13055.35332936741</v>
      </c>
      <c r="J91" s="3">
        <f t="shared" si="6"/>
        <v>13512.926247158848</v>
      </c>
      <c r="K91" s="5">
        <f t="shared" si="2"/>
        <v>831.5625503215167</v>
      </c>
      <c r="L91" s="3"/>
    </row>
    <row r="92" spans="1:12" ht="13.5">
      <c r="A92" s="7">
        <f t="shared" si="3"/>
        <v>2067</v>
      </c>
      <c r="B92" s="38">
        <f>B91*(1+population!E78)</f>
        <v>9.428630195673824</v>
      </c>
      <c r="C92" s="38">
        <f>C91*(1+population!G78)</f>
        <v>4.628641265747587</v>
      </c>
      <c r="D92" s="13">
        <f t="shared" si="7"/>
        <v>4.799988929926237</v>
      </c>
      <c r="E92" s="13"/>
      <c r="F92" s="3">
        <f>F$30-F$28*MIN($B$28,$A92-$A$30)</f>
        <v>2820</v>
      </c>
      <c r="G92" s="3">
        <f>G$30-G$28*MIN($B$28,$A92-$A$30)</f>
        <v>2820</v>
      </c>
      <c r="H92" s="3">
        <f t="shared" si="4"/>
        <v>26588.737151800182</v>
      </c>
      <c r="I92" s="3">
        <f t="shared" si="5"/>
        <v>13052.768369408193</v>
      </c>
      <c r="J92" s="3">
        <f t="shared" si="6"/>
        <v>13535.968782391988</v>
      </c>
      <c r="K92" s="5">
        <f t="shared" si="2"/>
        <v>831.5625503215167</v>
      </c>
      <c r="L92" s="3"/>
    </row>
    <row r="93" spans="1:12" ht="13.5">
      <c r="A93" s="7">
        <f t="shared" si="3"/>
        <v>2068</v>
      </c>
      <c r="B93" s="38">
        <f>B92*(1+population!E79)</f>
        <v>9.435890240924492</v>
      </c>
      <c r="C93" s="38">
        <f>C92*(1+population!G79)</f>
        <v>4.627724794776968</v>
      </c>
      <c r="D93" s="13">
        <f t="shared" si="7"/>
        <v>4.808165446147523</v>
      </c>
      <c r="E93" s="13"/>
      <c r="F93" s="3">
        <f>F$30-F$28*MIN($B$28,$A93-$A$30)</f>
        <v>2820</v>
      </c>
      <c r="G93" s="3">
        <f>G$30-G$28*MIN($B$28,$A93-$A$30)</f>
        <v>2820</v>
      </c>
      <c r="H93" s="3">
        <f t="shared" si="4"/>
        <v>26609.210479407066</v>
      </c>
      <c r="I93" s="3">
        <f t="shared" si="5"/>
        <v>13050.183921271051</v>
      </c>
      <c r="J93" s="3">
        <f t="shared" si="6"/>
        <v>13559.026558136015</v>
      </c>
      <c r="K93" s="5">
        <f t="shared" si="2"/>
        <v>831.5625503215167</v>
      </c>
      <c r="L93" s="3"/>
    </row>
    <row r="94" spans="1:12" ht="13.5">
      <c r="A94" s="7">
        <f t="shared" si="3"/>
        <v>2069</v>
      </c>
      <c r="B94" s="38">
        <f>B93*(1+population!E80)</f>
        <v>9.443155876410003</v>
      </c>
      <c r="C94" s="38">
        <f>C93*(1+population!G80)</f>
        <v>4.6268085052676025</v>
      </c>
      <c r="D94" s="13">
        <f t="shared" si="7"/>
        <v>4.816347371142401</v>
      </c>
      <c r="E94" s="13"/>
      <c r="F94" s="3">
        <f>F$30-F$28*MIN($B$28,$A94-$A$30)</f>
        <v>2820</v>
      </c>
      <c r="G94" s="3">
        <f>G$30-G$28*MIN($B$28,$A94-$A$30)</f>
        <v>2820</v>
      </c>
      <c r="H94" s="3">
        <f t="shared" si="4"/>
        <v>26629.69957147621</v>
      </c>
      <c r="I94" s="3">
        <f t="shared" si="5"/>
        <v>13047.599984854638</v>
      </c>
      <c r="J94" s="3">
        <f t="shared" si="6"/>
        <v>13582.09958662157</v>
      </c>
      <c r="K94" s="5">
        <f t="shared" si="2"/>
        <v>831.5625503215167</v>
      </c>
      <c r="L94" s="3"/>
    </row>
    <row r="95" spans="1:12" ht="13.5">
      <c r="A95" s="7">
        <f t="shared" si="3"/>
        <v>2070</v>
      </c>
      <c r="B95" s="38">
        <f>B94*(1+population!E81)</f>
        <v>9.450427106434839</v>
      </c>
      <c r="C95" s="38">
        <f>C94*(1+population!G81)</f>
        <v>4.625892397183559</v>
      </c>
      <c r="D95" s="13">
        <f t="shared" si="7"/>
        <v>4.82453470925128</v>
      </c>
      <c r="E95" s="13"/>
      <c r="F95" s="3">
        <f>F$30-F$28*MIN($B$28,$A95-$A$30)</f>
        <v>2820</v>
      </c>
      <c r="G95" s="3">
        <f>G$30-G$28*MIN($B$28,$A95-$A$30)</f>
        <v>2820</v>
      </c>
      <c r="H95" s="3">
        <f t="shared" si="4"/>
        <v>26650.204440146248</v>
      </c>
      <c r="I95" s="3">
        <f t="shared" si="5"/>
        <v>13045.016560057637</v>
      </c>
      <c r="J95" s="3">
        <f t="shared" si="6"/>
        <v>13605.18788008861</v>
      </c>
      <c r="K95" s="5">
        <f>K94+(C95*(F95-F$26)+D95*(G95-G$26))/(100*B$26)</f>
        <v>831.5625503215167</v>
      </c>
      <c r="L95" s="3"/>
    </row>
    <row r="96" spans="1:12" ht="13.5">
      <c r="A96" s="7">
        <f aca="true" t="shared" si="8" ref="A96:A130">A95+1</f>
        <v>2071</v>
      </c>
      <c r="B96" s="38">
        <f>B95*(1+population!E82)</f>
        <v>9.453167730295704</v>
      </c>
      <c r="C96" s="38">
        <f>C95*(1+population!G82)</f>
        <v>4.625078240121655</v>
      </c>
      <c r="D96" s="13">
        <f t="shared" si="7"/>
        <v>4.828089490174048</v>
      </c>
      <c r="E96" s="13"/>
      <c r="F96" s="3">
        <f>F$30-F$28*MIN($B$28,$A96-$A$30)</f>
        <v>2820</v>
      </c>
      <c r="G96" s="3">
        <f>G$30-G$28*MIN($B$28,$A96-$A$30)</f>
        <v>2820</v>
      </c>
      <c r="H96" s="3">
        <f aca="true" t="shared" si="9" ref="H96:H130">I96+J96</f>
        <v>26657.932999433884</v>
      </c>
      <c r="I96" s="3">
        <f aca="true" t="shared" si="10" ref="I96:I130">F96*C96</f>
        <v>13042.720637143068</v>
      </c>
      <c r="J96" s="3">
        <f aca="true" t="shared" si="11" ref="J96:J130">G96*D96</f>
        <v>13615.212362290817</v>
      </c>
      <c r="K96" s="5">
        <f>K95+(C96*(F96-F$26)+D96*(G96-G$26))/(100*B$26)</f>
        <v>831.5625503215167</v>
      </c>
      <c r="L96" s="3"/>
    </row>
    <row r="97" spans="1:12" ht="13.5">
      <c r="A97" s="7">
        <f t="shared" si="8"/>
        <v>2072</v>
      </c>
      <c r="B97" s="38">
        <f>B96*(1+population!E83)</f>
        <v>9.455909148937488</v>
      </c>
      <c r="C97" s="38">
        <f>C96*(1+population!G83)</f>
        <v>4.624264226351394</v>
      </c>
      <c r="D97" s="13">
        <f t="shared" si="7"/>
        <v>4.8316449225860945</v>
      </c>
      <c r="E97" s="13"/>
      <c r="F97" s="3">
        <f>F$30-F$28*MIN($B$28,$A97-$A$30)</f>
        <v>2820</v>
      </c>
      <c r="G97" s="3">
        <f>G$30-G$28*MIN($B$28,$A97-$A$30)</f>
        <v>2820</v>
      </c>
      <c r="H97" s="3">
        <f t="shared" si="9"/>
        <v>26665.663800003716</v>
      </c>
      <c r="I97" s="3">
        <f t="shared" si="10"/>
        <v>13040.42511831093</v>
      </c>
      <c r="J97" s="3">
        <f t="shared" si="11"/>
        <v>13625.238681692786</v>
      </c>
      <c r="K97" s="5">
        <f>K96+(C97*(F97-F$26)+D97*(G97-G$26))/(100*B$26)</f>
        <v>831.5625503215167</v>
      </c>
      <c r="L97" s="3"/>
    </row>
    <row r="98" spans="1:12" ht="13.5">
      <c r="A98" s="7">
        <f t="shared" si="8"/>
        <v>2073</v>
      </c>
      <c r="B98" s="38">
        <f>B97*(1+population!E84)</f>
        <v>9.458651362590679</v>
      </c>
      <c r="C98" s="38">
        <f>C97*(1+population!G84)</f>
        <v>4.623450355847556</v>
      </c>
      <c r="D98" s="13">
        <f t="shared" si="7"/>
        <v>4.835201006743123</v>
      </c>
      <c r="E98" s="13"/>
      <c r="F98" s="3">
        <f>F$30-F$28*MIN($B$28,$A98-$A$30)</f>
        <v>2820</v>
      </c>
      <c r="G98" s="3">
        <f>G$30-G$28*MIN($B$28,$A98-$A$30)</f>
        <v>2820</v>
      </c>
      <c r="H98" s="3">
        <f t="shared" si="9"/>
        <v>26673.396842505714</v>
      </c>
      <c r="I98" s="3">
        <f t="shared" si="10"/>
        <v>13038.130003490107</v>
      </c>
      <c r="J98" s="3">
        <f t="shared" si="11"/>
        <v>13635.266839015607</v>
      </c>
      <c r="K98" s="5">
        <f>K97+(C98*(F98-F$26)+D98*(G98-G$26))/(100*B$26)</f>
        <v>831.5625503215167</v>
      </c>
      <c r="L98" s="3"/>
    </row>
    <row r="99" spans="1:12" ht="13.5">
      <c r="A99" s="7">
        <f t="shared" si="8"/>
        <v>2074</v>
      </c>
      <c r="B99" s="38">
        <f>B98*(1+population!E85)</f>
        <v>9.461394371485829</v>
      </c>
      <c r="C99" s="38">
        <f>C98*(1+population!G85)</f>
        <v>4.622636628584927</v>
      </c>
      <c r="D99" s="13">
        <f t="shared" si="7"/>
        <v>4.838757742900902</v>
      </c>
      <c r="E99" s="13"/>
      <c r="F99" s="3">
        <f>F$30-F$28*MIN($B$28,$A99-$A$30)</f>
        <v>2820</v>
      </c>
      <c r="G99" s="3">
        <f>G$30-G$28*MIN($B$28,$A99-$A$30)</f>
        <v>2820</v>
      </c>
      <c r="H99" s="3">
        <f t="shared" si="9"/>
        <v>26681.132127590037</v>
      </c>
      <c r="I99" s="3">
        <f t="shared" si="10"/>
        <v>13035.835292609494</v>
      </c>
      <c r="J99" s="3">
        <f t="shared" si="11"/>
        <v>13645.296834980543</v>
      </c>
      <c r="K99" s="5">
        <f>K98+(C99*(F99-F$26)+D99*(G99-G$26))/(100*B$26)</f>
        <v>831.5625503215167</v>
      </c>
      <c r="L99" s="3"/>
    </row>
    <row r="100" spans="1:12" ht="13.5">
      <c r="A100" s="7">
        <f t="shared" si="8"/>
        <v>2075</v>
      </c>
      <c r="B100" s="38">
        <f>B99*(1+population!E86)</f>
        <v>9.46413817585356</v>
      </c>
      <c r="C100" s="38">
        <f>C99*(1+population!G86)</f>
        <v>4.621823044538297</v>
      </c>
      <c r="D100" s="13">
        <f t="shared" si="7"/>
        <v>4.842315131315263</v>
      </c>
      <c r="E100" s="13"/>
      <c r="F100" s="3">
        <f>F$30-F$28*MIN($B$28,$A100-$A$30)</f>
        <v>2820</v>
      </c>
      <c r="G100" s="3">
        <f>G$30-G$28*MIN($B$28,$A100-$A$30)</f>
        <v>2820</v>
      </c>
      <c r="H100" s="3">
        <f t="shared" si="9"/>
        <v>26688.869655907038</v>
      </c>
      <c r="I100" s="3">
        <f t="shared" si="10"/>
        <v>13033.540985597996</v>
      </c>
      <c r="J100" s="3">
        <f t="shared" si="11"/>
        <v>13655.328670309042</v>
      </c>
      <c r="K100" s="5">
        <f>K99+(C100*(F100-F$26)+D100*(G100-G$26))/(100*B$26)</f>
        <v>831.5625503215167</v>
      </c>
      <c r="L100" s="3"/>
    </row>
    <row r="101" spans="1:12" ht="13.5">
      <c r="A101" s="7">
        <f t="shared" si="8"/>
        <v>2076</v>
      </c>
      <c r="B101" s="38">
        <f>B100*(1+population!E87)</f>
        <v>9.463002479272458</v>
      </c>
      <c r="C101" s="38">
        <f>C100*(1+population!G87)</f>
        <v>4.62114363655075</v>
      </c>
      <c r="D101" s="13">
        <f t="shared" si="7"/>
        <v>4.841858842721708</v>
      </c>
      <c r="E101" s="13"/>
      <c r="F101" s="3">
        <f>F$30-F$28*MIN($B$28,$A101-$A$30)</f>
        <v>2820</v>
      </c>
      <c r="G101" s="3">
        <f>G$30-G$28*MIN($B$28,$A101-$A$30)</f>
        <v>2820</v>
      </c>
      <c r="H101" s="3">
        <f t="shared" si="9"/>
        <v>26685.66699154833</v>
      </c>
      <c r="I101" s="3">
        <f t="shared" si="10"/>
        <v>13031.625055073115</v>
      </c>
      <c r="J101" s="3">
        <f t="shared" si="11"/>
        <v>13654.041936475216</v>
      </c>
      <c r="K101" s="5">
        <f>K100+(C101*(F101-F$26)+D101*(G101-G$26))/(100*B$26)</f>
        <v>831.5625503215167</v>
      </c>
      <c r="L101" s="3"/>
    </row>
    <row r="102" spans="1:12" ht="13.5">
      <c r="A102" s="7">
        <f t="shared" si="8"/>
        <v>2077</v>
      </c>
      <c r="B102" s="38">
        <f>B101*(1+population!E88)</f>
        <v>9.461866918974945</v>
      </c>
      <c r="C102" s="38">
        <f>C101*(1+population!G88)</f>
        <v>4.620464328436177</v>
      </c>
      <c r="D102" s="13">
        <f t="shared" si="7"/>
        <v>4.841402590538768</v>
      </c>
      <c r="E102" s="13"/>
      <c r="F102" s="3">
        <f>F$30-F$28*MIN($B$28,$A102-$A$30)</f>
        <v>2820</v>
      </c>
      <c r="G102" s="3">
        <f>G$30-G$28*MIN($B$28,$A102-$A$30)</f>
        <v>2820</v>
      </c>
      <c r="H102" s="3">
        <f t="shared" si="9"/>
        <v>26682.464711509343</v>
      </c>
      <c r="I102" s="3">
        <f t="shared" si="10"/>
        <v>13029.709406190019</v>
      </c>
      <c r="J102" s="3">
        <f t="shared" si="11"/>
        <v>13652.755305319324</v>
      </c>
      <c r="K102" s="5">
        <f>K101+(C102*(F102-F$26)+D102*(G102-G$26))/(100*B$26)</f>
        <v>831.5625503215167</v>
      </c>
      <c r="L102" s="3"/>
    </row>
    <row r="103" spans="1:12" ht="13.5">
      <c r="A103" s="7">
        <f t="shared" si="8"/>
        <v>2078</v>
      </c>
      <c r="B103" s="38">
        <f>B102*(1+population!E89)</f>
        <v>9.460731494944667</v>
      </c>
      <c r="C103" s="38">
        <f>C102*(1+population!G89)</f>
        <v>4.6197851201798965</v>
      </c>
      <c r="D103" s="13">
        <f t="shared" si="7"/>
        <v>4.840946374764771</v>
      </c>
      <c r="E103" s="13"/>
      <c r="F103" s="3">
        <f>F$30-F$28*MIN($B$28,$A103-$A$30)</f>
        <v>2820</v>
      </c>
      <c r="G103" s="3">
        <f>G$30-G$28*MIN($B$28,$A103-$A$30)</f>
        <v>2820</v>
      </c>
      <c r="H103" s="3">
        <f t="shared" si="9"/>
        <v>26679.26281574396</v>
      </c>
      <c r="I103" s="3">
        <f t="shared" si="10"/>
        <v>13027.794038907308</v>
      </c>
      <c r="J103" s="3">
        <f t="shared" si="11"/>
        <v>13651.468776836655</v>
      </c>
      <c r="K103" s="5">
        <f>K102+(C103*(F103-F$26)+D103*(G103-G$26))/(100*B$26)</f>
        <v>831.5625503215167</v>
      </c>
      <c r="L103" s="3"/>
    </row>
    <row r="104" spans="1:12" ht="13.5">
      <c r="A104" s="7">
        <f t="shared" si="8"/>
        <v>2079</v>
      </c>
      <c r="B104" s="38">
        <f>B103*(1+population!E90)</f>
        <v>9.459596207165275</v>
      </c>
      <c r="C104" s="38">
        <f>C103*(1+population!G90)</f>
        <v>4.61910601176723</v>
      </c>
      <c r="D104" s="13">
        <f t="shared" si="7"/>
        <v>4.840490195398044</v>
      </c>
      <c r="E104" s="13"/>
      <c r="F104" s="3">
        <f>F$30-F$28*MIN($B$28,$A104-$A$30)</f>
        <v>2820</v>
      </c>
      <c r="G104" s="3">
        <f>G$30-G$28*MIN($B$28,$A104-$A$30)</f>
        <v>2820</v>
      </c>
      <c r="H104" s="3">
        <f t="shared" si="9"/>
        <v>26676.061304206076</v>
      </c>
      <c r="I104" s="3">
        <f t="shared" si="10"/>
        <v>13025.87895318359</v>
      </c>
      <c r="J104" s="3">
        <f t="shared" si="11"/>
        <v>13650.182351022486</v>
      </c>
      <c r="K104" s="5">
        <f>K103+(C104*(F104-F$26)+D104*(G104-G$26))/(100*B$26)</f>
        <v>831.5625503215167</v>
      </c>
      <c r="L104" s="3"/>
    </row>
    <row r="105" spans="1:12" ht="13.5">
      <c r="A105" s="7">
        <f t="shared" si="8"/>
        <v>2080</v>
      </c>
      <c r="B105" s="38">
        <f>B104*(1+population!E91)</f>
        <v>9.458461055620415</v>
      </c>
      <c r="C105" s="38">
        <f>C104*(1+population!G91)</f>
        <v>4.6184270031835</v>
      </c>
      <c r="D105" s="13">
        <f t="shared" si="7"/>
        <v>4.8400340524369145</v>
      </c>
      <c r="E105" s="13"/>
      <c r="F105" s="3">
        <f>F$30-F$28*MIN($B$28,$A105-$A$30)</f>
        <v>2820</v>
      </c>
      <c r="G105" s="3">
        <f>G$30-G$28*MIN($B$28,$A105-$A$30)</f>
        <v>2820</v>
      </c>
      <c r="H105" s="3">
        <f t="shared" si="9"/>
        <v>26672.860176849572</v>
      </c>
      <c r="I105" s="3">
        <f t="shared" si="10"/>
        <v>13023.964148977471</v>
      </c>
      <c r="J105" s="3">
        <f t="shared" si="11"/>
        <v>13648.896027872099</v>
      </c>
      <c r="K105" s="5">
        <f>K104+(C105*(F105-F$26)+D105*(G105-G$26))/(100*B$26)</f>
        <v>831.5625503215167</v>
      </c>
      <c r="L105" s="3"/>
    </row>
    <row r="106" spans="1:12" ht="13.5">
      <c r="A106" s="7">
        <f t="shared" si="8"/>
        <v>2081</v>
      </c>
      <c r="B106" s="38">
        <f>B105*(1+population!E92)</f>
        <v>9.454204748145386</v>
      </c>
      <c r="C106" s="38">
        <f>C105*(1+population!G92)</f>
        <v>4.617914357786147</v>
      </c>
      <c r="D106" s="13">
        <f aca="true" t="shared" si="12" ref="D106:D130">B106-C106</f>
        <v>4.836290390359239</v>
      </c>
      <c r="E106" s="13"/>
      <c r="F106" s="3">
        <f>F$30-F$28*MIN($B$28,$A106-$A$30)</f>
        <v>2820</v>
      </c>
      <c r="G106" s="3">
        <f>G$30-G$28*MIN($B$28,$A106-$A$30)</f>
        <v>2820</v>
      </c>
      <c r="H106" s="3">
        <f t="shared" si="9"/>
        <v>26660.85738976999</v>
      </c>
      <c r="I106" s="3">
        <f t="shared" si="10"/>
        <v>13022.518488956935</v>
      </c>
      <c r="J106" s="3">
        <f t="shared" si="11"/>
        <v>13638.338900813054</v>
      </c>
      <c r="K106" s="5">
        <f>K105+(C106*(F106-F$26)+D106*(G106-G$26))/(100*B$26)</f>
        <v>831.5625503215167</v>
      </c>
      <c r="L106" s="3"/>
    </row>
    <row r="107" spans="1:12" ht="13.5">
      <c r="A107" s="7">
        <f t="shared" si="8"/>
        <v>2082</v>
      </c>
      <c r="B107" s="38">
        <f>B106*(1+population!E93)</f>
        <v>9.44995035600872</v>
      </c>
      <c r="C107" s="38">
        <f>C106*(1+population!G93)</f>
        <v>4.617401769292433</v>
      </c>
      <c r="D107" s="13">
        <f t="shared" si="12"/>
        <v>4.832548586716287</v>
      </c>
      <c r="E107" s="13"/>
      <c r="F107" s="3">
        <f>F$30-F$28*MIN($B$28,$A107-$A$30)</f>
        <v>2820</v>
      </c>
      <c r="G107" s="3">
        <f>G$30-G$28*MIN($B$28,$A107-$A$30)</f>
        <v>2820</v>
      </c>
      <c r="H107" s="3">
        <f t="shared" si="9"/>
        <v>26648.860003944592</v>
      </c>
      <c r="I107" s="3">
        <f t="shared" si="10"/>
        <v>13021.072989404662</v>
      </c>
      <c r="J107" s="3">
        <f t="shared" si="11"/>
        <v>13627.78701453993</v>
      </c>
      <c r="K107" s="5">
        <f>K106+(C107*(F107-F$26)+D107*(G107-G$26))/(100*B$26)</f>
        <v>831.5625503215167</v>
      </c>
      <c r="L107" s="3"/>
    </row>
    <row r="108" spans="1:12" ht="13.5">
      <c r="A108" s="7">
        <f t="shared" si="8"/>
        <v>2083</v>
      </c>
      <c r="B108" s="38">
        <f>B107*(1+population!E94)</f>
        <v>9.445697878348517</v>
      </c>
      <c r="C108" s="38">
        <f>C107*(1+population!G94)</f>
        <v>4.616889237696042</v>
      </c>
      <c r="D108" s="13">
        <f t="shared" si="12"/>
        <v>4.828808640652475</v>
      </c>
      <c r="E108" s="13"/>
      <c r="F108" s="3">
        <f>F$30-F$28*MIN($B$28,$A108-$A$30)</f>
        <v>2820</v>
      </c>
      <c r="G108" s="3">
        <f>G$30-G$28*MIN($B$28,$A108-$A$30)</f>
        <v>2820</v>
      </c>
      <c r="H108" s="3">
        <f t="shared" si="9"/>
        <v>26636.86801694282</v>
      </c>
      <c r="I108" s="3">
        <f t="shared" si="10"/>
        <v>13019.627650302838</v>
      </c>
      <c r="J108" s="3">
        <f t="shared" si="11"/>
        <v>13617.240366639979</v>
      </c>
      <c r="K108" s="5">
        <f>K107+(C108*(F108-F$26)+D108*(G108-G$26))/(100*B$26)</f>
        <v>831.5625503215167</v>
      </c>
      <c r="L108" s="3"/>
    </row>
    <row r="109" spans="1:12" ht="13.5">
      <c r="A109" s="7">
        <f t="shared" si="8"/>
        <v>2084</v>
      </c>
      <c r="B109" s="38">
        <f>B108*(1+population!E95)</f>
        <v>9.441447314303261</v>
      </c>
      <c r="C109" s="38">
        <f>C108*(1+population!G95)</f>
        <v>4.616376762990658</v>
      </c>
      <c r="D109" s="13">
        <f t="shared" si="12"/>
        <v>4.825070551312603</v>
      </c>
      <c r="E109" s="13"/>
      <c r="F109" s="3">
        <f>F$30-F$28*MIN($B$28,$A109-$A$30)</f>
        <v>2820</v>
      </c>
      <c r="G109" s="3">
        <f>G$30-G$28*MIN($B$28,$A109-$A$30)</f>
        <v>2820</v>
      </c>
      <c r="H109" s="3">
        <f t="shared" si="9"/>
        <v>26624.881426335196</v>
      </c>
      <c r="I109" s="3">
        <f t="shared" si="10"/>
        <v>13018.182471633656</v>
      </c>
      <c r="J109" s="3">
        <f t="shared" si="11"/>
        <v>13606.69895470154</v>
      </c>
      <c r="K109" s="5">
        <f>K108+(C109*(F109-F$26)+D109*(G109-G$26))/(100*B$26)</f>
        <v>831.5625503215167</v>
      </c>
      <c r="L109" s="3"/>
    </row>
    <row r="110" spans="1:12" ht="13.5">
      <c r="A110" s="7">
        <f t="shared" si="8"/>
        <v>2085</v>
      </c>
      <c r="B110" s="38">
        <f>B109*(1+population!E96)</f>
        <v>9.437198663011825</v>
      </c>
      <c r="C110" s="38">
        <f>C109*(1+population!G96)</f>
        <v>4.615864345169967</v>
      </c>
      <c r="D110" s="13">
        <f t="shared" si="12"/>
        <v>4.821334317841859</v>
      </c>
      <c r="E110" s="13"/>
      <c r="F110" s="3">
        <f>F$30-F$28*MIN($B$28,$A110-$A$30)</f>
        <v>2820</v>
      </c>
      <c r="G110" s="3">
        <f>G$30-G$28*MIN($B$28,$A110-$A$30)</f>
        <v>2820</v>
      </c>
      <c r="H110" s="3">
        <f t="shared" si="9"/>
        <v>26612.900229693347</v>
      </c>
      <c r="I110" s="3">
        <f t="shared" si="10"/>
        <v>13016.737453379306</v>
      </c>
      <c r="J110" s="3">
        <f t="shared" si="11"/>
        <v>13596.162776314042</v>
      </c>
      <c r="K110" s="5">
        <f>K109+(C110*(F110-F$26)+D110*(G110-G$26))/(100*B$26)</f>
        <v>831.5625503215167</v>
      </c>
      <c r="L110" s="3"/>
    </row>
    <row r="111" spans="1:12" ht="13.5">
      <c r="A111" s="7">
        <f t="shared" si="8"/>
        <v>2086</v>
      </c>
      <c r="B111" s="38">
        <f>B110*(1+population!E97)</f>
        <v>9.430498251961087</v>
      </c>
      <c r="C111" s="38">
        <f>C110*(1+population!G97)</f>
        <v>4.6155320029371145</v>
      </c>
      <c r="D111" s="13">
        <f t="shared" si="12"/>
        <v>4.814966249023972</v>
      </c>
      <c r="E111" s="13"/>
      <c r="F111" s="3">
        <f>F$30-F$28*MIN($B$28,$A111-$A$30)</f>
        <v>2820</v>
      </c>
      <c r="G111" s="3">
        <f>G$30-G$28*MIN($B$28,$A111-$A$30)</f>
        <v>2820</v>
      </c>
      <c r="H111" s="3">
        <f t="shared" si="9"/>
        <v>26594.005070530264</v>
      </c>
      <c r="I111" s="3">
        <f t="shared" si="10"/>
        <v>13015.800248282663</v>
      </c>
      <c r="J111" s="3">
        <f t="shared" si="11"/>
        <v>13578.204822247602</v>
      </c>
      <c r="K111" s="5">
        <f>K110+(C111*(F111-F$26)+D111*(G111-G$26))/(100*B$26)</f>
        <v>831.5625503215167</v>
      </c>
      <c r="L111" s="3"/>
    </row>
    <row r="112" spans="1:12" ht="13.5">
      <c r="A112" s="7">
        <f t="shared" si="8"/>
        <v>2087</v>
      </c>
      <c r="B112" s="38">
        <f>B111*(1+population!E98)</f>
        <v>9.423802598202194</v>
      </c>
      <c r="C112" s="38">
        <f>C111*(1+population!G98)</f>
        <v>4.615199684632903</v>
      </c>
      <c r="D112" s="13">
        <f t="shared" si="12"/>
        <v>4.808602913569291</v>
      </c>
      <c r="E112" s="13"/>
      <c r="F112" s="3">
        <f>F$30-F$28*MIN($B$28,$A112-$A$30)</f>
        <v>2820</v>
      </c>
      <c r="G112" s="3">
        <f>G$30-G$28*MIN($B$28,$A112-$A$30)</f>
        <v>2820</v>
      </c>
      <c r="H112" s="3">
        <f t="shared" si="9"/>
        <v>26575.12332693019</v>
      </c>
      <c r="I112" s="3">
        <f t="shared" si="10"/>
        <v>13014.863110664786</v>
      </c>
      <c r="J112" s="3">
        <f t="shared" si="11"/>
        <v>13560.2602162654</v>
      </c>
      <c r="K112" s="5">
        <f>K111+(C112*(F112-F$26)+D112*(G112-G$26))/(100*B$26)</f>
        <v>831.5625503215167</v>
      </c>
      <c r="L112" s="3"/>
    </row>
    <row r="113" spans="1:12" ht="13.5">
      <c r="A113" s="7">
        <f t="shared" si="8"/>
        <v>2088</v>
      </c>
      <c r="B113" s="38">
        <f>B112*(1+population!E99)</f>
        <v>9.41711169835747</v>
      </c>
      <c r="C113" s="38">
        <f>C112*(1+population!G99)</f>
        <v>4.614867390255609</v>
      </c>
      <c r="D113" s="13">
        <f t="shared" si="12"/>
        <v>4.80224430810186</v>
      </c>
      <c r="E113" s="13"/>
      <c r="F113" s="3">
        <f>F$30-F$28*MIN($B$28,$A113-$A$30)</f>
        <v>2820</v>
      </c>
      <c r="G113" s="3">
        <f>G$30-G$28*MIN($B$28,$A113-$A$30)</f>
        <v>2820</v>
      </c>
      <c r="H113" s="3">
        <f t="shared" si="9"/>
        <v>26556.254989368063</v>
      </c>
      <c r="I113" s="3">
        <f t="shared" si="10"/>
        <v>13013.926040520819</v>
      </c>
      <c r="J113" s="3">
        <f t="shared" si="11"/>
        <v>13542.328948847246</v>
      </c>
      <c r="K113" s="5">
        <f>K112+(C113*(F113-F$26)+D113*(G113-G$26))/(100*B$26)</f>
        <v>831.5625503215167</v>
      </c>
      <c r="L113" s="3"/>
    </row>
    <row r="114" spans="1:12" ht="13.5">
      <c r="A114" s="7">
        <f t="shared" si="8"/>
        <v>2089</v>
      </c>
      <c r="B114" s="38">
        <f>B113*(1+population!E100)</f>
        <v>9.410425549051636</v>
      </c>
      <c r="C114" s="38">
        <f>C113*(1+population!G100)</f>
        <v>4.614535119803511</v>
      </c>
      <c r="D114" s="13">
        <f t="shared" si="12"/>
        <v>4.795890429248125</v>
      </c>
      <c r="E114" s="13"/>
      <c r="F114" s="3">
        <f>F$30-F$28*MIN($B$28,$A114-$A$30)</f>
        <v>2820</v>
      </c>
      <c r="G114" s="3">
        <f>G$30-G$28*MIN($B$28,$A114-$A$30)</f>
        <v>2820</v>
      </c>
      <c r="H114" s="3">
        <f t="shared" si="9"/>
        <v>26537.400048325617</v>
      </c>
      <c r="I114" s="3">
        <f t="shared" si="10"/>
        <v>13012.989037845902</v>
      </c>
      <c r="J114" s="3">
        <f t="shared" si="11"/>
        <v>13524.411010479713</v>
      </c>
      <c r="K114" s="5">
        <f>K113+(C114*(F114-F$26)+D114*(G114-G$26))/(100*B$26)</f>
        <v>831.5625503215167</v>
      </c>
      <c r="L114" s="3"/>
    </row>
    <row r="115" spans="1:12" ht="13.5">
      <c r="A115" s="7">
        <f t="shared" si="8"/>
        <v>2090</v>
      </c>
      <c r="B115" s="38">
        <f>B114*(1+population!E101)</f>
        <v>9.40374414691181</v>
      </c>
      <c r="C115" s="38">
        <f>C114*(1+population!G101)</f>
        <v>4.614202873274886</v>
      </c>
      <c r="D115" s="13">
        <f t="shared" si="12"/>
        <v>4.7895412736369245</v>
      </c>
      <c r="E115" s="13"/>
      <c r="F115" s="3">
        <f>F$30-F$28*MIN($B$28,$A115-$A$30)</f>
        <v>2820</v>
      </c>
      <c r="G115" s="3">
        <f>G$30-G$28*MIN($B$28,$A115-$A$30)</f>
        <v>2820</v>
      </c>
      <c r="H115" s="3">
        <f t="shared" si="9"/>
        <v>26518.558494291305</v>
      </c>
      <c r="I115" s="3">
        <f t="shared" si="10"/>
        <v>13012.052102635178</v>
      </c>
      <c r="J115" s="3">
        <f t="shared" si="11"/>
        <v>13506.506391656127</v>
      </c>
      <c r="K115" s="5">
        <f>K114+(C115*(F115-F$26)+D115*(G115-G$26))/(100*B$26)</f>
        <v>831.5625503215167</v>
      </c>
      <c r="L115" s="3"/>
    </row>
    <row r="116" spans="1:12" ht="13.5">
      <c r="A116" s="7">
        <f t="shared" si="8"/>
        <v>2091</v>
      </c>
      <c r="B116" s="38">
        <f>B115*(1+population!E102)</f>
        <v>9.394810589972245</v>
      </c>
      <c r="C116" s="38">
        <f>C115*(1+population!G102)</f>
        <v>4.614018305159955</v>
      </c>
      <c r="D116" s="13">
        <f t="shared" si="12"/>
        <v>4.78079228481229</v>
      </c>
      <c r="E116" s="13"/>
      <c r="F116" s="3">
        <f>F$30-F$28*MIN($B$28,$A116-$A$30)</f>
        <v>2820</v>
      </c>
      <c r="G116" s="3">
        <f>G$30-G$28*MIN($B$28,$A116-$A$30)</f>
        <v>2820</v>
      </c>
      <c r="H116" s="3">
        <f t="shared" si="9"/>
        <v>26493.36586372173</v>
      </c>
      <c r="I116" s="3">
        <f t="shared" si="10"/>
        <v>13011.531620551072</v>
      </c>
      <c r="J116" s="3">
        <f t="shared" si="11"/>
        <v>13481.834243170659</v>
      </c>
      <c r="K116" s="5">
        <f>K115+(C116*(F116-F$26)+D116*(G116-G$26))/(100*B$26)</f>
        <v>831.5625503215167</v>
      </c>
      <c r="L116" s="3"/>
    </row>
    <row r="117" spans="1:12" ht="13.5">
      <c r="A117" s="7">
        <f t="shared" si="8"/>
        <v>2092</v>
      </c>
      <c r="B117" s="38">
        <f>B116*(1+population!E103)</f>
        <v>9.38588551991177</v>
      </c>
      <c r="C117" s="38">
        <f>C116*(1+population!G103)</f>
        <v>4.613833744427748</v>
      </c>
      <c r="D117" s="13">
        <f t="shared" si="12"/>
        <v>4.772051775484022</v>
      </c>
      <c r="E117" s="13"/>
      <c r="F117" s="3">
        <f>F$30-F$28*MIN($B$28,$A117-$A$30)</f>
        <v>2820</v>
      </c>
      <c r="G117" s="3">
        <f>G$30-G$28*MIN($B$28,$A117-$A$30)</f>
        <v>2820</v>
      </c>
      <c r="H117" s="3">
        <f t="shared" si="9"/>
        <v>26468.197166151193</v>
      </c>
      <c r="I117" s="3">
        <f t="shared" si="10"/>
        <v>13011.01115928625</v>
      </c>
      <c r="J117" s="3">
        <f t="shared" si="11"/>
        <v>13457.186006864942</v>
      </c>
      <c r="K117" s="5">
        <f>K116+(C117*(F117-F$26)+D117*(G117-G$26))/(100*B$26)</f>
        <v>831.5625503215167</v>
      </c>
      <c r="L117" s="3"/>
    </row>
    <row r="118" spans="1:12" ht="13.5">
      <c r="A118" s="7">
        <f t="shared" si="8"/>
        <v>2093</v>
      </c>
      <c r="B118" s="38">
        <f>B117*(1+population!E104)</f>
        <v>9.376968928667853</v>
      </c>
      <c r="C118" s="38">
        <f>C117*(1+population!G104)</f>
        <v>4.613649191077971</v>
      </c>
      <c r="D118" s="13">
        <f t="shared" si="12"/>
        <v>4.763319737589883</v>
      </c>
      <c r="E118" s="13"/>
      <c r="F118" s="3">
        <f>F$30-F$28*MIN($B$28,$A118-$A$30)</f>
        <v>2820</v>
      </c>
      <c r="G118" s="3">
        <f>G$30-G$28*MIN($B$28,$A118-$A$30)</f>
        <v>2820</v>
      </c>
      <c r="H118" s="3">
        <f t="shared" si="9"/>
        <v>26443.052378843346</v>
      </c>
      <c r="I118" s="3">
        <f t="shared" si="10"/>
        <v>13010.490718839877</v>
      </c>
      <c r="J118" s="3">
        <f t="shared" si="11"/>
        <v>13432.561660003468</v>
      </c>
      <c r="K118" s="5">
        <f>K117+(C118*(F118-F$26)+D118*(G118-G$26))/(100*B$26)</f>
        <v>831.5625503215167</v>
      </c>
      <c r="L118" s="3"/>
    </row>
    <row r="119" spans="1:12" ht="13.5">
      <c r="A119" s="7">
        <f t="shared" si="8"/>
        <v>2094</v>
      </c>
      <c r="B119" s="38">
        <f>B118*(1+population!E105)</f>
        <v>9.36806080818562</v>
      </c>
      <c r="C119" s="38">
        <f>C118*(1+population!G105)</f>
        <v>4.613464645110327</v>
      </c>
      <c r="D119" s="13">
        <f t="shared" si="12"/>
        <v>4.754596163075292</v>
      </c>
      <c r="E119" s="13"/>
      <c r="F119" s="3">
        <f>F$30-F$28*MIN($B$28,$A119-$A$30)</f>
        <v>2820</v>
      </c>
      <c r="G119" s="3">
        <f>G$30-G$28*MIN($B$28,$A119-$A$30)</f>
        <v>2820</v>
      </c>
      <c r="H119" s="3">
        <f t="shared" si="9"/>
        <v>26417.931479083447</v>
      </c>
      <c r="I119" s="3">
        <f t="shared" si="10"/>
        <v>13009.970299211123</v>
      </c>
      <c r="J119" s="3">
        <f t="shared" si="11"/>
        <v>13407.961179872324</v>
      </c>
      <c r="K119" s="5">
        <f>K118+(C119*(F119-F$26)+D119*(G119-G$26))/(100*B$26)</f>
        <v>831.5625503215167</v>
      </c>
      <c r="L119" s="3"/>
    </row>
    <row r="120" spans="1:12" ht="13.5">
      <c r="A120" s="7">
        <f t="shared" si="8"/>
        <v>2095</v>
      </c>
      <c r="B120" s="38">
        <f>B119*(1+population!E106)</f>
        <v>9.359161150417844</v>
      </c>
      <c r="C120" s="38">
        <f>C119*(1+population!G106)</f>
        <v>4.613280106524523</v>
      </c>
      <c r="D120" s="13">
        <f t="shared" si="12"/>
        <v>4.745881043893321</v>
      </c>
      <c r="E120" s="13"/>
      <c r="F120" s="3">
        <f>F$30-F$28*MIN($B$28,$A120-$A$30)</f>
        <v>2820</v>
      </c>
      <c r="G120" s="3">
        <f>G$30-G$28*MIN($B$28,$A120-$A$30)</f>
        <v>2820</v>
      </c>
      <c r="H120" s="3">
        <f t="shared" si="9"/>
        <v>26392.83444417832</v>
      </c>
      <c r="I120" s="3">
        <f t="shared" si="10"/>
        <v>13009.449900399155</v>
      </c>
      <c r="J120" s="3">
        <f t="shared" si="11"/>
        <v>13383.384543779164</v>
      </c>
      <c r="K120" s="5">
        <f>K119+(C120*(F120-F$26)+D120*(G120-G$26))/(100*B$26)</f>
        <v>831.5625503215167</v>
      </c>
      <c r="L120" s="3"/>
    </row>
    <row r="121" spans="1:12" ht="13.5">
      <c r="A121" s="7">
        <f t="shared" si="8"/>
        <v>2096</v>
      </c>
      <c r="B121" s="38">
        <f>B120*(1+population!E107)</f>
        <v>9.347930157037343</v>
      </c>
      <c r="C121" s="38">
        <f>C120*(1+population!G107)</f>
        <v>4.613187840922392</v>
      </c>
      <c r="D121" s="13">
        <f t="shared" si="12"/>
        <v>4.734742316114951</v>
      </c>
      <c r="E121" s="13"/>
      <c r="F121" s="3">
        <f>F$30-F$28*MIN($B$28,$A121-$A$30)</f>
        <v>2820</v>
      </c>
      <c r="G121" s="3">
        <f>G$30-G$28*MIN($B$28,$A121-$A$30)</f>
        <v>2820</v>
      </c>
      <c r="H121" s="3">
        <f t="shared" si="9"/>
        <v>26361.163042845306</v>
      </c>
      <c r="I121" s="3">
        <f t="shared" si="10"/>
        <v>13009.189711401146</v>
      </c>
      <c r="J121" s="3">
        <f t="shared" si="11"/>
        <v>13351.973331444162</v>
      </c>
      <c r="K121" s="5">
        <f>K120+(C121*(F121-F$26)+D121*(G121-G$26))/(100*B$26)</f>
        <v>831.5625503215167</v>
      </c>
      <c r="L121" s="3"/>
    </row>
    <row r="122" spans="1:12" ht="13.5">
      <c r="A122" s="7">
        <f t="shared" si="8"/>
        <v>2097</v>
      </c>
      <c r="B122" s="38">
        <f>B121*(1+population!E108)</f>
        <v>9.336712640848898</v>
      </c>
      <c r="C122" s="38">
        <f>C121*(1+population!G108)</f>
        <v>4.6130955771655735</v>
      </c>
      <c r="D122" s="13">
        <f t="shared" si="12"/>
        <v>4.723617063683324</v>
      </c>
      <c r="E122" s="13"/>
      <c r="F122" s="3">
        <f>F$30-F$28*MIN($B$28,$A122-$A$30)</f>
        <v>2820</v>
      </c>
      <c r="G122" s="3">
        <f>G$30-G$28*MIN($B$28,$A122-$A$30)</f>
        <v>2820</v>
      </c>
      <c r="H122" s="3">
        <f t="shared" si="9"/>
        <v>26329.529647193893</v>
      </c>
      <c r="I122" s="3">
        <f t="shared" si="10"/>
        <v>13008.929527606917</v>
      </c>
      <c r="J122" s="3">
        <f t="shared" si="11"/>
        <v>13320.600119586974</v>
      </c>
      <c r="K122" s="5">
        <f>K121+(C122*(F122-F$26)+D122*(G122-G$26))/(100*B$26)</f>
        <v>831.5625503215167</v>
      </c>
      <c r="L122" s="3"/>
    </row>
    <row r="123" spans="1:12" ht="13.5">
      <c r="A123" s="7">
        <f t="shared" si="8"/>
        <v>2098</v>
      </c>
      <c r="B123" s="38">
        <f>B122*(1+population!E109)</f>
        <v>9.325508585679879</v>
      </c>
      <c r="C123" s="38">
        <f>C122*(1+population!G109)</f>
        <v>4.61300331525403</v>
      </c>
      <c r="D123" s="13">
        <f t="shared" si="12"/>
        <v>4.712505270425849</v>
      </c>
      <c r="E123" s="13"/>
      <c r="F123" s="3">
        <f>F$30-F$28*MIN($B$28,$A123-$A$30)</f>
        <v>2820</v>
      </c>
      <c r="G123" s="3">
        <f>G$30-G$28*MIN($B$28,$A123-$A$30)</f>
        <v>2820</v>
      </c>
      <c r="H123" s="3">
        <f t="shared" si="9"/>
        <v>26297.93421161726</v>
      </c>
      <c r="I123" s="3">
        <f t="shared" si="10"/>
        <v>13008.669349016365</v>
      </c>
      <c r="J123" s="3">
        <f t="shared" si="11"/>
        <v>13289.264862600894</v>
      </c>
      <c r="K123" s="5">
        <f>K122+(C123*(F123-F$26)+D123*(G123-G$26))/(100*B$26)</f>
        <v>831.5625503215167</v>
      </c>
      <c r="L123" s="3"/>
    </row>
    <row r="124" spans="1:12" ht="13.5">
      <c r="A124" s="7">
        <f t="shared" si="8"/>
        <v>2099</v>
      </c>
      <c r="B124" s="38">
        <f>B123*(1+population!E110)</f>
        <v>9.314317975377064</v>
      </c>
      <c r="C124" s="38">
        <f>C123*(1+population!G110)</f>
        <v>4.612911055187725</v>
      </c>
      <c r="D124" s="13">
        <f t="shared" si="12"/>
        <v>4.7014069201893385</v>
      </c>
      <c r="E124" s="13"/>
      <c r="F124" s="3">
        <f>F$30-F$28*MIN($B$28,$A124-$A$30)</f>
        <v>2820</v>
      </c>
      <c r="G124" s="3">
        <f>G$30-G$28*MIN($B$28,$A124-$A$30)</f>
        <v>2820</v>
      </c>
      <c r="H124" s="3">
        <f t="shared" si="9"/>
        <v>26266.376690563317</v>
      </c>
      <c r="I124" s="3">
        <f t="shared" si="10"/>
        <v>13008.409175629384</v>
      </c>
      <c r="J124" s="3">
        <f t="shared" si="11"/>
        <v>13257.967514933935</v>
      </c>
      <c r="K124" s="5">
        <f>K123+(C124*(F124-F$26)+D124*(G124-G$26))/(100*B$26)</f>
        <v>831.5625503215167</v>
      </c>
      <c r="L124" s="3"/>
    </row>
    <row r="125" spans="1:12" ht="13.5">
      <c r="A125" s="7">
        <f t="shared" si="8"/>
        <v>2100</v>
      </c>
      <c r="B125" s="38">
        <f>B124*(1+population!E111)</f>
        <v>9.30314079380661</v>
      </c>
      <c r="C125" s="38">
        <f>C124*(1+population!G111)</f>
        <v>4.6128187969666214</v>
      </c>
      <c r="D125" s="13">
        <f t="shared" si="12"/>
        <v>4.690321996839989</v>
      </c>
      <c r="E125" s="13"/>
      <c r="F125" s="3">
        <f>F$30-F$28*MIN($B$28,$A125-$A$30)</f>
        <v>2820</v>
      </c>
      <c r="G125" s="3">
        <f>G$30-G$28*MIN($B$28,$A125-$A$30)</f>
        <v>2820</v>
      </c>
      <c r="H125" s="3">
        <f t="shared" si="9"/>
        <v>26234.85703853464</v>
      </c>
      <c r="I125" s="3">
        <f t="shared" si="10"/>
        <v>13008.149007445872</v>
      </c>
      <c r="J125" s="3">
        <f t="shared" si="11"/>
        <v>13226.708031088769</v>
      </c>
      <c r="K125" s="5">
        <f>K124+(C125*(F125-F$26)+D125*(G125-G$26))/(100*B$26)</f>
        <v>831.5625503215167</v>
      </c>
      <c r="L125" s="3"/>
    </row>
    <row r="126" spans="1:12" ht="13.5">
      <c r="A126" s="7">
        <f t="shared" si="8"/>
        <v>2101</v>
      </c>
      <c r="B126" s="38">
        <f>B125*(1+population!E112)</f>
        <v>9.290116396695282</v>
      </c>
      <c r="C126" s="38">
        <f>C125*(1+population!G112)</f>
        <v>4.612781894416246</v>
      </c>
      <c r="D126" s="13">
        <f t="shared" si="12"/>
        <v>4.677334502279036</v>
      </c>
      <c r="E126" s="13"/>
      <c r="F126" s="3">
        <f>F$30-F$28*MIN($B$28,$A126-$A$30)</f>
        <v>2820</v>
      </c>
      <c r="G126" s="3">
        <f>G$30-G$28*MIN($B$28,$A126-$A$30)</f>
        <v>2820</v>
      </c>
      <c r="H126" s="3">
        <f t="shared" si="9"/>
        <v>26198.128238680696</v>
      </c>
      <c r="I126" s="3">
        <f t="shared" si="10"/>
        <v>13008.044942253813</v>
      </c>
      <c r="J126" s="3">
        <f t="shared" si="11"/>
        <v>13190.083296426883</v>
      </c>
      <c r="K126" s="5">
        <f>K125+(C126*(F126-F$26)+D126*(G126-G$26))/(100*B$26)</f>
        <v>831.5625503215167</v>
      </c>
      <c r="L126" s="3"/>
    </row>
    <row r="127" spans="1:12" ht="13.5">
      <c r="A127" s="7">
        <f t="shared" si="8"/>
        <v>2102</v>
      </c>
      <c r="B127" s="38">
        <f>B126*(1+population!E113)</f>
        <v>9.27711023373991</v>
      </c>
      <c r="C127" s="38">
        <f>C126*(1+population!G113)</f>
        <v>4.61274499216109</v>
      </c>
      <c r="D127" s="13">
        <f t="shared" si="12"/>
        <v>4.664365241578819</v>
      </c>
      <c r="E127" s="13"/>
      <c r="F127" s="3">
        <f>F$30-F$28*MIN($B$28,$A127-$A$30)</f>
        <v>2820</v>
      </c>
      <c r="G127" s="3">
        <f>G$30-G$28*MIN($B$28,$A127-$A$30)</f>
        <v>2820</v>
      </c>
      <c r="H127" s="3">
        <f t="shared" si="9"/>
        <v>26161.450859146542</v>
      </c>
      <c r="I127" s="3">
        <f t="shared" si="10"/>
        <v>13007.940877894274</v>
      </c>
      <c r="J127" s="3">
        <f t="shared" si="11"/>
        <v>13153.50998125227</v>
      </c>
      <c r="K127" s="5">
        <f>K126+(C127*(F127-F$26)+D127*(G127-G$26))/(100*B$26)</f>
        <v>831.5625503215167</v>
      </c>
      <c r="L127" s="3"/>
    </row>
    <row r="128" spans="1:12" ht="13.5">
      <c r="A128" s="7">
        <f t="shared" si="8"/>
        <v>2103</v>
      </c>
      <c r="B128" s="38">
        <f>B127*(1+population!E114)</f>
        <v>9.264122279412675</v>
      </c>
      <c r="C128" s="38">
        <f>C127*(1+population!G114)</f>
        <v>4.612708090201153</v>
      </c>
      <c r="D128" s="13">
        <f t="shared" si="12"/>
        <v>4.651414189211522</v>
      </c>
      <c r="E128" s="13"/>
      <c r="F128" s="3">
        <f>F$30-F$28*MIN($B$28,$A128-$A$30)</f>
        <v>2820</v>
      </c>
      <c r="G128" s="3">
        <f>G$30-G$28*MIN($B$28,$A128-$A$30)</f>
        <v>2820</v>
      </c>
      <c r="H128" s="3">
        <f t="shared" si="9"/>
        <v>26124.824827943743</v>
      </c>
      <c r="I128" s="3">
        <f t="shared" si="10"/>
        <v>13007.83681436725</v>
      </c>
      <c r="J128" s="3">
        <f t="shared" si="11"/>
        <v>13116.988013576492</v>
      </c>
      <c r="K128" s="5">
        <f>K127+(C128*(F128-F$26)+D128*(G128-G$26))/(100*B$26)</f>
        <v>831.5625503215167</v>
      </c>
      <c r="L128" s="3"/>
    </row>
    <row r="129" spans="1:11" s="2" customFormat="1" ht="13.5">
      <c r="A129" s="15">
        <f t="shared" si="8"/>
        <v>2104</v>
      </c>
      <c r="B129" s="38">
        <f>B128*(1+population!E115)</f>
        <v>9.251152508221498</v>
      </c>
      <c r="C129" s="38">
        <f>C128*(1+population!G115)</f>
        <v>4.6126711885364315</v>
      </c>
      <c r="D129" s="16">
        <f t="shared" si="12"/>
        <v>4.6384813196850665</v>
      </c>
      <c r="E129" s="16"/>
      <c r="F129" s="3">
        <f>F$30-F$28*MIN($B$28,$A129-$A$30)</f>
        <v>2820</v>
      </c>
      <c r="G129" s="3">
        <f>G$30-G$28*MIN($B$28,$A129-$A$30)</f>
        <v>2820</v>
      </c>
      <c r="H129" s="3">
        <f t="shared" si="9"/>
        <v>26088.250073184623</v>
      </c>
      <c r="I129" s="3">
        <f t="shared" si="10"/>
        <v>13007.732751672736</v>
      </c>
      <c r="J129" s="3">
        <f t="shared" si="11"/>
        <v>13080.517321511887</v>
      </c>
      <c r="K129" s="5">
        <f>K128+(C129*(F129-F$26)+D129*(G129-G$26))/(100*B$26)</f>
        <v>831.5625503215167</v>
      </c>
    </row>
    <row r="130" spans="1:12" ht="13.5">
      <c r="A130" s="7">
        <f t="shared" si="8"/>
        <v>2105</v>
      </c>
      <c r="B130" s="38">
        <f>B129*(1+population!E116)</f>
        <v>9.238200894709989</v>
      </c>
      <c r="C130" s="38">
        <f>C129*(1+population!G116)</f>
        <v>4.612634287166923</v>
      </c>
      <c r="D130" s="13">
        <f t="shared" si="12"/>
        <v>4.625566607543066</v>
      </c>
      <c r="E130" s="13"/>
      <c r="F130" s="3">
        <f>F$30-F$28*MIN($B$28,$A130-$A$30)</f>
        <v>2820</v>
      </c>
      <c r="G130" s="3">
        <f>G$30-G$28*MIN($B$28,$A130-$A$30)</f>
        <v>2820</v>
      </c>
      <c r="H130" s="3">
        <f t="shared" si="9"/>
        <v>26051.72652308217</v>
      </c>
      <c r="I130" s="3">
        <f t="shared" si="10"/>
        <v>13007.628689810723</v>
      </c>
      <c r="J130" s="3">
        <f t="shared" si="11"/>
        <v>13044.097833271446</v>
      </c>
      <c r="K130" s="5">
        <f>K129+(C130*(F130-F$26)+D130*(G130-G$26))/(100*B$26)</f>
        <v>831.5625503215167</v>
      </c>
      <c r="L130" s="3"/>
    </row>
    <row r="131" spans="11:12" ht="13.5">
      <c r="K131" s="5"/>
      <c r="L131" s="3"/>
    </row>
    <row r="132" spans="1:12" ht="13.5">
      <c r="A132" s="3" t="s">
        <v>5</v>
      </c>
      <c r="H132" s="19">
        <f>SUM(H30:H129)</f>
        <v>3199896.8063312345</v>
      </c>
      <c r="I132" s="19">
        <f>SUM(I30:I129)</f>
        <v>2061180.5568442158</v>
      </c>
      <c r="J132" s="19">
        <f>SUM(J30:J129)</f>
        <v>1138716.2494870168</v>
      </c>
      <c r="K132" s="50"/>
      <c r="L132" s="3"/>
    </row>
    <row r="133" spans="1:12" ht="13.5">
      <c r="A133" s="3" t="s">
        <v>6</v>
      </c>
      <c r="H133" s="3">
        <f>H132/2204.62</f>
        <v>1451.4505022775963</v>
      </c>
      <c r="I133" s="3">
        <f>I132/2204.62</f>
        <v>934.9368856511398</v>
      </c>
      <c r="J133" s="3">
        <f>J132/2204.62</f>
        <v>516.5136166264557</v>
      </c>
      <c r="K133" s="5"/>
      <c r="L133" s="3"/>
    </row>
  </sheetData>
  <printOptions/>
  <pageMargins left="0.25" right="0.2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A20" sqref="A20"/>
    </sheetView>
  </sheetViews>
  <sheetFormatPr defaultColWidth="9.140625" defaultRowHeight="12.75"/>
  <cols>
    <col min="1" max="1" width="25.7109375" style="25" customWidth="1"/>
    <col min="2" max="2" width="8.8515625" style="25" customWidth="1"/>
    <col min="3" max="4" width="8.8515625" style="24" customWidth="1"/>
    <col min="5" max="5" width="6.421875" style="24" customWidth="1"/>
    <col min="6" max="11" width="6.7109375" style="25" customWidth="1"/>
    <col min="12" max="12" width="7.7109375" style="32" customWidth="1"/>
    <col min="13" max="16384" width="8.8515625" style="25" customWidth="1"/>
  </cols>
  <sheetData>
    <row r="1" spans="1:12" s="23" customFormat="1" ht="30">
      <c r="A1" s="26" t="str">
        <f>IF('25years'!A1="","",'25years'!A1)</f>
        <v>Groups of countries, sorted by 2005 emissions per person, from http://xls.CO2List.org</v>
      </c>
      <c r="B1" s="26" t="str">
        <f>IF('25years'!B1="","",'25years'!B1)</f>
        <v>2005 emissions /person pounds</v>
      </c>
      <c r="C1" s="28" t="str">
        <f>IF('25years'!C1="","",'25years'!C1)</f>
        <v>2005 population billions</v>
      </c>
      <c r="D1" s="28" t="str">
        <f>IF('25years'!D1="","",'25years'!D1)</f>
        <v>2015 population billions</v>
      </c>
      <c r="E1" s="21">
        <f>IF('25years'!E1="","",'25years'!E1)</f>
      </c>
      <c r="F1" s="58" t="str">
        <f>IF('25years'!F1="","",'25years'!F1)</f>
        <v>Emissions do not adjust for trade, since few countries have the data.</v>
      </c>
      <c r="G1" s="21"/>
      <c r="H1" s="21"/>
      <c r="I1" s="21"/>
      <c r="J1" s="21"/>
      <c r="K1" s="21"/>
      <c r="L1" s="30">
        <f>IF('25years'!L1="","",'25years'!L1)</f>
      </c>
    </row>
    <row r="2" spans="1:12" s="23" customFormat="1" ht="9.75">
      <c r="A2" s="84">
        <f>IF('25years'!A2="","",'25years'!A2)</f>
      </c>
      <c r="B2" s="26">
        <f>IF('25years'!B2="","",'25years'!B2)</f>
      </c>
      <c r="C2" s="28">
        <f>IF('25years'!C2="","",'25years'!C2)</f>
      </c>
      <c r="D2" s="28">
        <f>IF('25years'!D2="","",'25years'!D2)</f>
      </c>
      <c r="E2" s="26">
        <f>IF('25years'!E2="","",'25years'!E2)</f>
      </c>
      <c r="F2" s="58"/>
      <c r="G2" s="21"/>
      <c r="H2" s="21"/>
      <c r="I2" s="21"/>
      <c r="J2" s="21"/>
      <c r="K2" s="21"/>
      <c r="L2" s="30"/>
    </row>
    <row r="3" spans="1:12" s="23" customFormat="1" ht="9.75">
      <c r="A3" s="84" t="str">
        <f>IF('25years'!A3="","",'25years'!A3)</f>
        <v>above Dominica 3307-3527</v>
      </c>
      <c r="B3" s="26">
        <f>IF('25years'!B3="","",'25years'!B3)</f>
        <v>15715</v>
      </c>
      <c r="C3" s="28">
        <f>IF('25years'!C3="","",'25years'!C3)</f>
        <v>4.417</v>
      </c>
      <c r="D3" s="28">
        <f>IF('25years'!D3="","",'25years'!D3)</f>
        <v>4.824</v>
      </c>
      <c r="E3" s="26">
        <f>IF('25years'!E3="","",'25years'!E3)</f>
      </c>
      <c r="F3" s="58"/>
      <c r="G3" s="21"/>
      <c r="H3" s="21"/>
      <c r="I3" s="21"/>
      <c r="J3" s="21"/>
      <c r="K3" s="21"/>
      <c r="L3" s="30"/>
    </row>
    <row r="4" spans="1:12" s="23" customFormat="1" ht="9.75">
      <c r="A4" s="84"/>
      <c r="B4" s="26"/>
      <c r="C4" s="28"/>
      <c r="D4" s="28"/>
      <c r="E4" s="26"/>
      <c r="F4" s="58"/>
      <c r="G4" s="21"/>
      <c r="H4" s="21"/>
      <c r="I4" s="21"/>
      <c r="J4" s="21"/>
      <c r="K4" s="21"/>
      <c r="L4" s="30"/>
    </row>
    <row r="5" spans="1:12" ht="9.75" customHeight="1">
      <c r="A5" s="58" t="str">
        <f>IF('25years'!A5="","",'25years'!A5)</f>
        <v>above Bosnia+H, 2657-2939</v>
      </c>
      <c r="B5" s="26">
        <f>IF('25years'!B5="","",'25years'!B5)</f>
        <v>15667</v>
      </c>
      <c r="C5" s="28">
        <f>IF('25years'!C5="","",'25years'!C5)</f>
        <v>4.434</v>
      </c>
      <c r="D5" s="28">
        <f>IF('25years'!D5="","",'25years'!D5)</f>
        <v>4.846</v>
      </c>
      <c r="E5" s="28">
        <f>IF('25years'!E5="","",'25years'!E5)</f>
      </c>
      <c r="F5" s="26">
        <f>IF('25years'!F5="","",'25years'!F5)</f>
      </c>
      <c r="G5" s="26">
        <f>IF('25years'!G5="","",'25years'!G5)</f>
      </c>
      <c r="H5" s="26">
        <f>IF('25years'!H5="","",'25years'!H5)</f>
      </c>
      <c r="I5" s="26">
        <f>IF('25years'!I5="","",'25years'!I5)</f>
      </c>
      <c r="J5" s="26">
        <f>IF('25years'!J5="","",'25years'!J5)</f>
      </c>
      <c r="K5" s="26">
        <f>IF('25years'!K5="","",'25years'!K5)</f>
      </c>
      <c r="L5" s="30">
        <f>IF('25years'!L5="","",'25years'!L5)</f>
      </c>
    </row>
    <row r="6" spans="1:12" ht="9.75" customHeight="1">
      <c r="A6" s="58" t="str">
        <f>IF('25years'!A6="","",'25years'!A6)</f>
        <v>above Fiji, 2646</v>
      </c>
      <c r="B6" s="26">
        <f>IF('25years'!B6="","",'25years'!B6)</f>
        <v>15655</v>
      </c>
      <c r="C6" s="28">
        <f>IF('25years'!C6="","",'25years'!C6)</f>
        <v>4.438</v>
      </c>
      <c r="D6" s="28">
        <f>IF('25years'!D6="","",'25years'!D6)</f>
        <v>4.85</v>
      </c>
      <c r="E6" s="28">
        <f>IF('25years'!E6="","",'25years'!E6)</f>
      </c>
      <c r="F6" s="26">
        <f>IF('25years'!F6="","",'25years'!F6)</f>
      </c>
      <c r="G6" s="26">
        <f>IF('25years'!G6="","",'25years'!G6)</f>
      </c>
      <c r="H6" s="26">
        <f>IF('25years'!H6="","",'25years'!H6)</f>
      </c>
      <c r="I6" s="26">
        <f>IF('25years'!I6="","",'25years'!I6)</f>
      </c>
      <c r="J6" s="26">
        <f>IF('25years'!J6="","",'25years'!J6)</f>
      </c>
      <c r="K6" s="26">
        <f>IF('25years'!K6="","",'25years'!K6)</f>
      </c>
      <c r="L6" s="30">
        <f>IF('25years'!L6="","",'25years'!L6)</f>
      </c>
    </row>
    <row r="7" spans="1:12" ht="9.75" customHeight="1">
      <c r="A7" s="58" t="str">
        <f>IF('25years'!A7="","",'25years'!A7)</f>
        <v>above India, 2566</v>
      </c>
      <c r="B7" s="26">
        <f>IF('25years'!B7="","",'25years'!B7)</f>
        <v>15653</v>
      </c>
      <c r="C7" s="28">
        <f>IF('25years'!C7="","",'25years'!C7)</f>
        <v>4.439</v>
      </c>
      <c r="D7" s="28">
        <f>IF('25years'!D7="","",'25years'!D7)</f>
        <v>4.851</v>
      </c>
      <c r="E7" s="28">
        <f>IF('25years'!E7="","",'25years'!E7)</f>
      </c>
      <c r="F7" s="26">
        <f>IF('25years'!F7="","",'25years'!F7)</f>
      </c>
      <c r="G7" s="26">
        <f>IF('25years'!G7="","",'25years'!G7)</f>
      </c>
      <c r="H7" s="26">
        <f>IF('25years'!H7="","",'25years'!H7)</f>
      </c>
      <c r="I7" s="26">
        <f>IF('25years'!I7="","",'25years'!I7)</f>
      </c>
      <c r="J7" s="26">
        <f>IF('25years'!J7="","",'25years'!J7)</f>
      </c>
      <c r="K7" s="26">
        <f>IF('25years'!K7="","",'25years'!K7)</f>
      </c>
      <c r="L7" s="30">
        <f>IF('25years'!L7="","",'25years'!L7)</f>
      </c>
    </row>
    <row r="8" spans="1:12" ht="9.75" customHeight="1">
      <c r="A8" s="58" t="str">
        <f>IF('25years'!A8="","",'25years'!A8)</f>
        <v>above Tonga, 2425</v>
      </c>
      <c r="B8" s="26">
        <f>IF('25years'!B8="","",'25years'!B8)</f>
        <v>12988</v>
      </c>
      <c r="C8" s="28">
        <f>IF('25years'!C8="","",'25years'!C8)</f>
        <v>5.593</v>
      </c>
      <c r="D8" s="28">
        <f>IF('25years'!D8="","",'25years'!D8)</f>
        <v>6.178</v>
      </c>
      <c r="E8" s="28"/>
      <c r="F8" s="26"/>
      <c r="G8" s="26"/>
      <c r="H8" s="26"/>
      <c r="I8" s="26"/>
      <c r="J8" s="26"/>
      <c r="K8" s="26"/>
      <c r="L8" s="30"/>
    </row>
    <row r="9" spans="1:12" ht="9.75" customHeight="1">
      <c r="A9" s="58">
        <f>IF('25years'!A9="","",'25years'!A9)</f>
      </c>
      <c r="B9" s="26">
        <f>IF('25years'!B9="","",'25years'!B9)</f>
      </c>
      <c r="C9" s="28">
        <f>IF('25years'!C9="","",'25years'!C9)</f>
      </c>
      <c r="D9" s="28">
        <f>IF('25years'!D9="","",'25years'!D9)</f>
      </c>
      <c r="E9" s="28"/>
      <c r="F9" s="26"/>
      <c r="G9" s="26"/>
      <c r="H9" s="26"/>
      <c r="I9" s="26"/>
      <c r="J9" s="26"/>
      <c r="K9" s="26"/>
      <c r="L9" s="30"/>
    </row>
    <row r="10" spans="1:12" s="61" customFormat="1" ht="9.75" customHeight="1">
      <c r="A10" s="33" t="str">
        <f>IF('25years'!A10="","",'25years'!A10)</f>
        <v>above Tajikistan 1797-1984</v>
      </c>
      <c r="B10" s="21">
        <f>IF('25years'!B10="","",'25years'!B10)</f>
        <v>12480</v>
      </c>
      <c r="C10" s="22">
        <f>IF('25years'!C10="","",'25years'!C10)</f>
        <v>5.873</v>
      </c>
      <c r="D10" s="22">
        <f>IF('25years'!D10="","",'25years'!D10)</f>
        <v>6.513</v>
      </c>
      <c r="E10" s="22"/>
      <c r="F10" s="21"/>
      <c r="G10" s="21"/>
      <c r="H10" s="21"/>
      <c r="I10" s="21"/>
      <c r="J10" s="21"/>
      <c r="K10" s="21"/>
      <c r="L10" s="30"/>
    </row>
    <row r="11" spans="1:12" ht="9.75" customHeight="1">
      <c r="A11" s="58">
        <f>IF('25years'!A11="","",'25years'!A11)</f>
      </c>
      <c r="B11" s="26">
        <f>IF('25years'!B11="","",'25years'!B11)</f>
      </c>
      <c r="C11" s="28">
        <f>IF('25years'!C11="","",'25years'!C11)</f>
      </c>
      <c r="D11" s="28">
        <f>IF('25years'!D11="","",'25years'!D11)</f>
      </c>
      <c r="E11" s="28"/>
      <c r="F11" s="26"/>
      <c r="G11" s="26"/>
      <c r="H11" s="26"/>
      <c r="I11" s="26"/>
      <c r="J11" s="26"/>
      <c r="K11" s="26"/>
      <c r="L11" s="30"/>
    </row>
    <row r="12" spans="1:12" ht="9.75" customHeight="1">
      <c r="A12" s="58" t="str">
        <f>IF('25years'!A12="","",'25years'!A12)</f>
        <v>above Sri Lanka, 1692-1764</v>
      </c>
      <c r="B12" s="26">
        <f>IF('25years'!B12="","",'25years'!B12)</f>
        <v>12467</v>
      </c>
      <c r="C12" s="28">
        <f>IF('25years'!C12="","",'25years'!C12)</f>
        <v>5.88</v>
      </c>
      <c r="D12" s="28">
        <f>IF('25years'!D12="","",'25years'!D12)</f>
        <v>6.521</v>
      </c>
      <c r="E12" s="28"/>
      <c r="F12" s="26"/>
      <c r="G12" s="26"/>
      <c r="H12" s="26"/>
      <c r="I12" s="26"/>
      <c r="J12" s="26"/>
      <c r="K12" s="26"/>
      <c r="L12" s="30"/>
    </row>
    <row r="13" spans="1:12" ht="9.75" customHeight="1">
      <c r="A13" s="58" t="str">
        <f>IF('25years'!A13="","",'25years'!A13)</f>
        <v>above Paraguay, 1543</v>
      </c>
      <c r="B13" s="26">
        <f>IF('25years'!B13="","",'25years'!B13)</f>
        <v>12432</v>
      </c>
      <c r="C13" s="28">
        <f>IF('25years'!C13="","",'25years'!C13)</f>
        <v>5.899</v>
      </c>
      <c r="D13" s="28">
        <f>IF('25years'!D13="","",'25years'!D13)</f>
        <v>6.541</v>
      </c>
      <c r="E13" s="28"/>
      <c r="F13" s="26"/>
      <c r="G13" s="26"/>
      <c r="H13" s="26"/>
      <c r="I13" s="26"/>
      <c r="J13" s="26"/>
      <c r="K13" s="26"/>
      <c r="L13" s="91"/>
    </row>
    <row r="14" spans="1:12" ht="9.75" customHeight="1">
      <c r="A14" s="58" t="str">
        <f>IF('25years'!A14="","",'25years'!A14)</f>
        <v>above Mali, 1349</v>
      </c>
      <c r="B14" s="26">
        <f>IF('25years'!B14="","",'25years'!B14)</f>
        <v>12421</v>
      </c>
      <c r="C14" s="28">
        <f>IF('25years'!C14="","",'25years'!C14)</f>
        <v>5.905</v>
      </c>
      <c r="D14" s="28">
        <f>IF('25years'!D14="","",'25years'!D14)</f>
        <v>6.548</v>
      </c>
      <c r="E14" s="28"/>
      <c r="F14" s="26"/>
      <c r="G14" s="26"/>
      <c r="H14" s="26"/>
      <c r="I14" s="26"/>
      <c r="J14" s="26"/>
      <c r="K14" s="26"/>
      <c r="L14" s="30"/>
    </row>
    <row r="15" spans="1:12" ht="9.75" customHeight="1">
      <c r="A15" s="58" t="str">
        <f>IF('25years'!A15="","",'25years'!A15)</f>
        <v>above Chad, 1222</v>
      </c>
      <c r="B15" s="26">
        <f>IF('25years'!B15="","",'25years'!B15)</f>
        <v>12399</v>
      </c>
      <c r="C15" s="28">
        <f>IF('25years'!C15="","",'25years'!C15)</f>
        <v>5.917</v>
      </c>
      <c r="D15" s="28">
        <f>IF('25years'!D15="","",'25years'!D15)</f>
        <v>6.564</v>
      </c>
      <c r="E15" s="28"/>
      <c r="F15" s="26"/>
      <c r="G15" s="26"/>
      <c r="H15" s="26"/>
      <c r="I15" s="26"/>
      <c r="J15" s="26"/>
      <c r="K15" s="26"/>
      <c r="L15" s="30"/>
    </row>
    <row r="16" spans="1:12" ht="9.75" customHeight="1">
      <c r="A16" s="58">
        <f>IF('25years'!A16="","",'25years'!A16)</f>
      </c>
      <c r="B16" s="26">
        <f>IF('25years'!B16="","",'25years'!B16)</f>
      </c>
      <c r="C16" s="28">
        <f>IF('25years'!C16="","",'25years'!C16)</f>
      </c>
      <c r="D16" s="28">
        <f>IF('25years'!D16="","",'25years'!D16)</f>
      </c>
      <c r="E16" s="28"/>
      <c r="F16" s="26"/>
      <c r="G16" s="26"/>
      <c r="H16" s="26"/>
      <c r="I16" s="26"/>
      <c r="J16" s="26"/>
      <c r="K16" s="26"/>
      <c r="L16" s="30"/>
    </row>
    <row r="17" spans="1:12" ht="9.75" customHeight="1">
      <c r="A17" s="58" t="str">
        <f>IF('25years'!A17="","",'25years'!A17)</f>
        <v>above Haiti, 488</v>
      </c>
      <c r="B17" s="26">
        <f>IF('25years'!B17="","",'25years'!B17)</f>
        <v>10833</v>
      </c>
      <c r="C17" s="28">
        <f>IF('25years'!C17="","",'25years'!C17)</f>
        <v>6.281</v>
      </c>
      <c r="D17" s="28">
        <f>IF('25years'!D17="","",'25years'!D17)</f>
        <v>7.014</v>
      </c>
      <c r="E17" s="28"/>
      <c r="F17" s="26"/>
      <c r="G17" s="26"/>
      <c r="H17" s="26"/>
      <c r="I17" s="26"/>
      <c r="J17" s="26"/>
      <c r="K17" s="26"/>
      <c r="L17" s="30"/>
    </row>
    <row r="18" spans="1:12" ht="9.75" customHeight="1">
      <c r="A18" s="58" t="str">
        <f>IF('25years'!A18="","",'25years'!A18)</f>
        <v>above Eritrea+S.Leone, 441</v>
      </c>
      <c r="B18" s="26">
        <f>IF('25years'!B18="","",'25years'!B18)</f>
        <v>10818</v>
      </c>
      <c r="C18" s="28">
        <f>IF('25years'!C18="","",'25years'!C18)</f>
        <v>6.29</v>
      </c>
      <c r="D18" s="28">
        <f>IF('25years'!D18="","",'25years'!D18)</f>
        <v>7.025</v>
      </c>
      <c r="E18" s="28"/>
      <c r="F18" s="26"/>
      <c r="G18" s="26"/>
      <c r="H18" s="26"/>
      <c r="I18" s="26"/>
      <c r="J18" s="26"/>
      <c r="K18" s="26"/>
      <c r="L18" s="30"/>
    </row>
    <row r="19" spans="1:12" ht="13.5">
      <c r="A19" s="34">
        <f>IF('25years'!A19="","",'25years'!A19)</f>
      </c>
      <c r="B19" s="26">
        <f>IF('25years'!B19="","",'25years'!B19)</f>
      </c>
      <c r="C19" s="28">
        <f>IF('25years'!C19="","",'25years'!C19)</f>
      </c>
      <c r="D19" s="28">
        <f>IF('25years'!D19="","",'25years'!D19)</f>
      </c>
      <c r="E19" s="28"/>
      <c r="F19" s="26"/>
      <c r="G19" s="26"/>
      <c r="H19" s="26"/>
      <c r="I19" s="26"/>
      <c r="J19" s="26"/>
      <c r="K19" s="26"/>
      <c r="L19" s="30"/>
    </row>
    <row r="20" spans="1:11" s="23" customFormat="1" ht="62.25">
      <c r="A20" s="143" t="str">
        <f>IF('25years'!A20="","",'25years'!A20)</f>
        <v>Choose Number of Years to Reduce CO2. Adjust Goal until it Matches Red. Copy data on High Emitters from above.</v>
      </c>
      <c r="C20" s="141" t="str">
        <f>IF('25years'!C20="","",'25years'!C20)</f>
        <v>population, billions</v>
      </c>
      <c r="D20" s="141">
        <f>IF('25years'!D20="","",'25years'!D20)</f>
      </c>
      <c r="E20" s="141">
        <f>IF('25years'!E20="","",'25years'!E20)</f>
      </c>
      <c r="F20" s="142" t="str">
        <f>IF('25years'!F20="","",'25years'!F20)</f>
        <v>emissions, pounds /person /yr</v>
      </c>
      <c r="G20" s="142">
        <f>IF('25years'!G20="","",'25years'!G20)</f>
      </c>
      <c r="H20" s="142">
        <f>IF('25years'!H20="","",'25years'!H20)</f>
      </c>
      <c r="I20" s="142" t="str">
        <f>IF('25years'!I20="","",'25years'!I20)</f>
        <v>total emit, billion pounds /yr</v>
      </c>
      <c r="J20" s="21">
        <f>IF('25years'!J20="","",'25years'!J20)</f>
      </c>
      <c r="K20" s="30" t="str">
        <f>IF('25years'!K20="","",'25years'!K20)</f>
        <v>calculated cumulative excess pounds /person /yr</v>
      </c>
    </row>
    <row r="21" spans="1:11" s="23" customFormat="1" ht="21">
      <c r="A21" s="34">
        <f>IF('25years'!A21="","",'25years'!A21)</f>
      </c>
      <c r="B21" s="22" t="str">
        <f>IF('25years'!B21="","",'25years'!B21)</f>
        <v>world</v>
      </c>
      <c r="C21" s="22" t="str">
        <f>IF('25years'!C21="","",'25years'!C21)</f>
        <v>high emitters</v>
      </c>
      <c r="D21" s="22" t="str">
        <f>IF('25years'!D21="","",'25years'!D21)</f>
        <v>low emitters</v>
      </c>
      <c r="E21" s="21" t="str">
        <f>IF('25years'!E21="","",'25years'!E21)</f>
        <v>total</v>
      </c>
      <c r="F21" s="21" t="str">
        <f>IF('25years'!F21="","",'25years'!F21)</f>
        <v>high emitters</v>
      </c>
      <c r="G21" s="21" t="str">
        <f>IF('25years'!G21="","",'25years'!G21)</f>
        <v>low emitters</v>
      </c>
      <c r="H21" s="21" t="str">
        <f>IF('25years'!H21="","",'25years'!H21)</f>
        <v>total</v>
      </c>
      <c r="I21" s="21" t="str">
        <f>IF('25years'!I21="","",'25years'!I21)</f>
        <v>high emitters</v>
      </c>
      <c r="J21" s="21" t="str">
        <f>IF('25years'!J21="","",'25years'!J21)</f>
        <v>low emitters</v>
      </c>
      <c r="K21" s="30">
        <f>IF('25years'!K21="","",'25years'!K21)</f>
      </c>
    </row>
    <row r="22" spans="1:12" ht="13.5">
      <c r="A22" s="129" t="str">
        <f>IF('25years'!A22="","",'25years'!A22)</f>
        <v>population+emissions 2005</v>
      </c>
      <c r="B22" s="29">
        <f>IF('25years'!B22="","",'25years'!B22)</f>
        <v>6.5148</v>
      </c>
      <c r="C22" s="41">
        <f>C10</f>
        <v>5.873</v>
      </c>
      <c r="D22" s="40">
        <f>B22-C22</f>
        <v>0.6417999999999999</v>
      </c>
      <c r="E22" s="43">
        <f>IF('25years'!E22="","",'25years'!E22)</f>
        <v>11287</v>
      </c>
      <c r="F22" s="44">
        <f>B10</f>
        <v>12480</v>
      </c>
      <c r="G22" s="45">
        <f>(E22*B22-F22*C22)/D22</f>
        <v>370.0648177002138</v>
      </c>
      <c r="H22" s="45">
        <f>B22*E22</f>
        <v>73532.5476</v>
      </c>
      <c r="I22" s="45">
        <f>C22*F22</f>
        <v>73295.04000000001</v>
      </c>
      <c r="J22" s="45">
        <f>D22*G22</f>
        <v>237.50759999999718</v>
      </c>
      <c r="K22" s="31">
        <f>IF('25years'!K22="","",'25years'!K22)</f>
      </c>
      <c r="L22" s="25"/>
    </row>
    <row r="23" spans="1:12" ht="13.5">
      <c r="A23" s="129" t="str">
        <f>IF('25years'!A23="","",'25years'!A23)</f>
        <v>emissions ok for century average</v>
      </c>
      <c r="B23" s="29">
        <f>IF('25years'!B23="","",'25years'!B23)</f>
      </c>
      <c r="C23" s="29">
        <f>IF('25years'!C23="","",'25years'!C23)</f>
      </c>
      <c r="D23" s="29">
        <f>IF('25years'!D23="","",'25years'!D23)</f>
      </c>
      <c r="E23" s="27">
        <f>IF('25years'!E23="","",'25years'!E23)</f>
        <v>3651.6803097866205</v>
      </c>
      <c r="F23" s="27">
        <f>IF('25years'!F23="","",'25years'!F23)</f>
      </c>
      <c r="G23" s="27">
        <f>IF('25years'!G23="","",'25years'!G23)</f>
      </c>
      <c r="H23" s="27">
        <f>IF('25years'!H23="","",'25years'!H23)</f>
        <v>32000</v>
      </c>
      <c r="I23" s="27">
        <f>IF('25years'!I23="","",'25years'!I23)</f>
      </c>
      <c r="J23" s="27">
        <f>IF('25years'!J23="","",'25years'!J23)</f>
      </c>
      <c r="K23" s="31">
        <f>IF('25years'!K23="","",'25years'!K23)</f>
      </c>
      <c r="L23" s="25"/>
    </row>
    <row r="24" spans="1:12" ht="21">
      <c r="A24" s="129" t="str">
        <f>IF('25years'!A24="","",'25years'!A24)</f>
        <v>annual emissions ok for rest of century, after excess in early years</v>
      </c>
      <c r="B24" s="29">
        <f>IF('25years'!B24="","",'25years'!B24)</f>
      </c>
      <c r="C24" s="29">
        <f>IF('25years'!C24="","",'25years'!C24)</f>
      </c>
      <c r="D24" s="29">
        <f>IF('25years'!D24="","",'25years'!D24)</f>
      </c>
      <c r="E24" s="5">
        <f>E23-K24</f>
        <v>1836.0479378549362</v>
      </c>
      <c r="F24" s="27">
        <f>IF('25years'!F24="","",'25years'!F24)</f>
      </c>
      <c r="G24" s="27">
        <f>IF('25years'!G24="","",'25years'!G24)</f>
      </c>
      <c r="H24" s="27">
        <f>IF('25years'!H24="","",'25years'!H24)</f>
      </c>
      <c r="I24" s="27">
        <f>IF('25years'!I24="","",'25years'!I24)</f>
      </c>
      <c r="J24" s="27">
        <f>IF('25years'!J24="","",'25years'!J24)</f>
      </c>
      <c r="K24" s="31">
        <f>K130</f>
        <v>1815.6323719316842</v>
      </c>
      <c r="L24" s="25"/>
    </row>
    <row r="25" spans="1:12" ht="13.5">
      <c r="A25" s="129" t="str">
        <f>IF('25years'!A25="","",'25years'!A25)</f>
        <v>% of current US</v>
      </c>
      <c r="B25" s="29">
        <f>IF('25years'!B25="","",'25years'!B25)</f>
      </c>
      <c r="C25" s="29">
        <f>IF('25years'!C25="","",'25years'!C25)</f>
      </c>
      <c r="D25" s="29">
        <f>IF('25years'!D25="","",'25years'!D25)</f>
      </c>
      <c r="E25" s="60">
        <f>E24/44000</f>
        <v>0.04172836222397582</v>
      </c>
      <c r="F25" s="27">
        <f>IF('25years'!F25="","",'25years'!F25)</f>
      </c>
      <c r="G25" s="27">
        <f>IF('25years'!G25="","",'25years'!G25)</f>
      </c>
      <c r="H25" s="27">
        <f>IF('25years'!H25="","",'25years'!H25)</f>
      </c>
      <c r="I25" s="27">
        <f>IF('25years'!I25="","",'25years'!I25)</f>
      </c>
      <c r="J25" s="27">
        <f>IF('25years'!J25="","",'25years'!J25)</f>
      </c>
      <c r="K25" s="31">
        <f>IF('25years'!K25="","",'25years'!K25)</f>
      </c>
      <c r="L25" s="25"/>
    </row>
    <row r="26" spans="1:12" ht="21">
      <c r="A26" s="129" t="str">
        <f>IF('25years'!A26="","",'25years'!A26)</f>
        <v>average population for the century, &amp; emissions goal</v>
      </c>
      <c r="B26" s="4">
        <f>AVERAGE(B30:B129)</f>
        <v>8.76308912207867</v>
      </c>
      <c r="C26" s="4">
        <f>AVERAGE(C30:C129)</f>
        <v>6.121236856462341</v>
      </c>
      <c r="D26" s="4">
        <f>AVERAGE(D30:D129)</f>
        <v>2.6418522656163277</v>
      </c>
      <c r="E26" s="132">
        <v>1836</v>
      </c>
      <c r="F26" s="3">
        <f>E26</f>
        <v>1836</v>
      </c>
      <c r="G26" s="3">
        <f>E26</f>
        <v>1836</v>
      </c>
      <c r="H26" s="3">
        <f>B26*E26</f>
        <v>16089.031628136438</v>
      </c>
      <c r="I26" s="3">
        <f>C26*F26</f>
        <v>11238.590868464858</v>
      </c>
      <c r="J26" s="3">
        <f>D26*G26</f>
        <v>4850.440759671577</v>
      </c>
      <c r="K26" s="31">
        <f>IF('25years'!K26="","",'25years'!K26)</f>
      </c>
      <c r="L26" s="25"/>
    </row>
    <row r="27" spans="1:12" ht="13.5">
      <c r="A27" s="129" t="str">
        <f>IF('25years'!A27="","",'25years'!A27)</f>
        <v>gap from 2005 emissions</v>
      </c>
      <c r="B27" s="4"/>
      <c r="C27" s="4"/>
      <c r="D27" s="4"/>
      <c r="E27" s="3"/>
      <c r="F27" s="3">
        <f>F22-F26</f>
        <v>10644</v>
      </c>
      <c r="G27" s="3">
        <f>G22-G26</f>
        <v>-1465.9351822997862</v>
      </c>
      <c r="H27" s="3"/>
      <c r="I27" s="3"/>
      <c r="J27" s="3"/>
      <c r="K27" s="31">
        <f>IF('25years'!K27="","",'25years'!K27)</f>
      </c>
      <c r="L27" s="25"/>
    </row>
    <row r="28" spans="1:12" ht="21">
      <c r="A28" s="129" t="str">
        <f>IF('25years'!A28="","",'25years'!A28)</f>
        <v>years to eliminate gap &amp; part done each year</v>
      </c>
      <c r="B28" s="132">
        <v>50</v>
      </c>
      <c r="C28" s="4"/>
      <c r="D28" s="4"/>
      <c r="E28" s="3"/>
      <c r="F28" s="3">
        <f>F27/$B28</f>
        <v>212.88</v>
      </c>
      <c r="G28" s="3">
        <f>G27/$B28</f>
        <v>-29.318703645995726</v>
      </c>
      <c r="H28" s="3"/>
      <c r="I28" s="3"/>
      <c r="J28" s="3"/>
      <c r="K28" s="31">
        <f>IF('25years'!K28="","",'25years'!K28)</f>
      </c>
      <c r="L28" s="25"/>
    </row>
    <row r="29" spans="1:12" ht="13.5">
      <c r="A29" s="6">
        <f>IF('25years'!A29="","",'25years'!A29)</f>
      </c>
      <c r="B29" s="29">
        <f>IF('25years'!B29="","",'25years'!B29)</f>
      </c>
      <c r="C29" s="29">
        <f>IF('25years'!C29="","",'25years'!C29)</f>
      </c>
      <c r="D29" s="29">
        <f>IF('25years'!D29="","",'25years'!D29)</f>
      </c>
      <c r="E29" s="27">
        <f>IF('25years'!E29="","",'25years'!E29)</f>
      </c>
      <c r="F29" s="27">
        <f>IF('25years'!F29="","",'25years'!F29)</f>
      </c>
      <c r="G29" s="27">
        <f>IF('25years'!G29="","",'25years'!G29)</f>
      </c>
      <c r="H29" s="27">
        <f>IF('25years'!H29="","",'25years'!H29)</f>
      </c>
      <c r="I29" s="27">
        <f>IF('25years'!I29="","",'25years'!I29)</f>
      </c>
      <c r="J29" s="27">
        <f>IF('25years'!J29="","",'25years'!J29)</f>
      </c>
      <c r="K29" s="31"/>
      <c r="L29" s="25"/>
    </row>
    <row r="30" spans="1:12" ht="13.5">
      <c r="A30" s="7">
        <v>2005</v>
      </c>
      <c r="B30" s="4">
        <f>B22</f>
        <v>6.5148</v>
      </c>
      <c r="C30" s="4">
        <f aca="true" t="shared" si="0" ref="C30:J30">C22</f>
        <v>5.873</v>
      </c>
      <c r="D30" s="13">
        <f aca="true" t="shared" si="1" ref="D30:D40">B30-C30</f>
        <v>0.6417999999999999</v>
      </c>
      <c r="E30" s="3">
        <f t="shared" si="0"/>
        <v>11287</v>
      </c>
      <c r="F30" s="3">
        <f t="shared" si="0"/>
        <v>12480</v>
      </c>
      <c r="G30" s="3">
        <f t="shared" si="0"/>
        <v>370.0648177002138</v>
      </c>
      <c r="H30" s="3">
        <f t="shared" si="0"/>
        <v>73532.5476</v>
      </c>
      <c r="I30" s="3">
        <f t="shared" si="0"/>
        <v>73295.04000000001</v>
      </c>
      <c r="J30" s="3">
        <f t="shared" si="0"/>
        <v>237.50759999999718</v>
      </c>
      <c r="K30" s="5">
        <f>K29+(C30*(F30-F$26)+D30*(G30-G$26))/(100*B$26)</f>
        <v>70.26218031364128</v>
      </c>
      <c r="L30" s="25"/>
    </row>
    <row r="31" spans="1:12" ht="13.5">
      <c r="A31" s="7">
        <f>A30+1</f>
        <v>2006</v>
      </c>
      <c r="B31" s="38">
        <f>B30*(1+population!E17)</f>
        <v>6.592249623270445</v>
      </c>
      <c r="C31" s="38">
        <f>C30*(1+population!G17)</f>
        <v>5.8928305938032315</v>
      </c>
      <c r="D31" s="13">
        <f t="shared" si="1"/>
        <v>0.6994190294672133</v>
      </c>
      <c r="E31" s="4"/>
      <c r="F31" s="3">
        <f>F$30-F$28*MIN($B$28,$A31-$A$30)</f>
        <v>12267.12</v>
      </c>
      <c r="G31" s="3">
        <f>G$30-G$28*MIN($B$28,$A31-$A$30)</f>
        <v>399.3835213462095</v>
      </c>
      <c r="H31" s="3">
        <f>I31+J31</f>
        <v>72567.39646874067</v>
      </c>
      <c r="I31" s="3">
        <f>F31*C31</f>
        <v>72288.06003385551</v>
      </c>
      <c r="J31" s="3">
        <f>G31*D31</f>
        <v>279.3364348851639</v>
      </c>
      <c r="K31" s="5">
        <f aca="true" t="shared" si="2" ref="K31:K47">K30+(C31*(F31-F$26)+D31*(G31-G$26))/(100*B$26)</f>
        <v>139.26070962002086</v>
      </c>
      <c r="L31" s="25"/>
    </row>
    <row r="32" spans="1:12" ht="13.5">
      <c r="A32" s="7">
        <f aca="true" t="shared" si="3" ref="A32:A47">A31+1</f>
        <v>2007</v>
      </c>
      <c r="B32" s="38">
        <f>B31*(1+population!E18)</f>
        <v>6.67061998764495</v>
      </c>
      <c r="C32" s="38">
        <f>C31*(1+population!G18)</f>
        <v>5.9127281469884805</v>
      </c>
      <c r="D32" s="13">
        <f t="shared" si="1"/>
        <v>0.7578918406564696</v>
      </c>
      <c r="E32" s="4"/>
      <c r="F32" s="3">
        <f>F$30-F$28*MIN($B$28,$A32-$A$30)</f>
        <v>12054.24</v>
      </c>
      <c r="G32" s="3">
        <f>G$30-G$28*MIN($B$28,$A32-$A$30)</f>
        <v>428.70222499220523</v>
      </c>
      <c r="H32" s="3">
        <f aca="true" t="shared" si="4" ref="H32:H47">I32+J32</f>
        <v>71598.35405694728</v>
      </c>
      <c r="I32" s="3">
        <f aca="true" t="shared" si="5" ref="I32:J47">F32*C32</f>
        <v>71273.44413855442</v>
      </c>
      <c r="J32" s="3">
        <f t="shared" si="5"/>
        <v>324.9099183928664</v>
      </c>
      <c r="K32" s="5">
        <f t="shared" si="2"/>
        <v>206.98921829180375</v>
      </c>
      <c r="L32" s="25"/>
    </row>
    <row r="33" spans="1:12" ht="13.5">
      <c r="A33" s="7">
        <f t="shared" si="3"/>
        <v>2008</v>
      </c>
      <c r="B33" s="38">
        <f>B32*(1+population!E19)</f>
        <v>6.749922039131319</v>
      </c>
      <c r="C33" s="38">
        <f>C32*(1+population!G19)</f>
        <v>5.932692885648767</v>
      </c>
      <c r="D33" s="13">
        <f t="shared" si="1"/>
        <v>0.8172291534825522</v>
      </c>
      <c r="E33" s="4"/>
      <c r="F33" s="3">
        <f>F$30-F$28*MIN($B$28,$A33-$A$30)</f>
        <v>11841.36</v>
      </c>
      <c r="G33" s="3">
        <f>G$30-G$28*MIN($B$28,$A33-$A$30)</f>
        <v>458.020928638201</v>
      </c>
      <c r="H33" s="3">
        <f t="shared" si="4"/>
        <v>70625.46028419418</v>
      </c>
      <c r="I33" s="3">
        <f t="shared" si="5"/>
        <v>70251.15222840589</v>
      </c>
      <c r="J33" s="3">
        <f t="shared" si="5"/>
        <v>374.30805578828944</v>
      </c>
      <c r="K33" s="5">
        <f t="shared" si="2"/>
        <v>273.44135932233553</v>
      </c>
      <c r="L33" s="25"/>
    </row>
    <row r="34" spans="1:12" ht="13.5">
      <c r="A34" s="7">
        <f t="shared" si="3"/>
        <v>2009</v>
      </c>
      <c r="B34" s="38">
        <f>B33*(1+population!E20)</f>
        <v>6.830166853866321</v>
      </c>
      <c r="C34" s="38">
        <f>C33*(1+population!G20)</f>
        <v>5.95272503664053</v>
      </c>
      <c r="D34" s="13">
        <f t="shared" si="1"/>
        <v>0.8774418172257912</v>
      </c>
      <c r="E34" s="4"/>
      <c r="F34" s="3">
        <f>F$30-F$28*MIN($B$28,$A34-$A$30)</f>
        <v>11628.48</v>
      </c>
      <c r="G34" s="3">
        <f>G$30-G$28*MIN($B$28,$A34-$A$30)</f>
        <v>487.3396322841967</v>
      </c>
      <c r="H34" s="3">
        <f t="shared" si="4"/>
        <v>69648.75620663125</v>
      </c>
      <c r="I34" s="3">
        <f t="shared" si="5"/>
        <v>69221.14403407366</v>
      </c>
      <c r="J34" s="3">
        <f t="shared" si="5"/>
        <v>427.61217255759436</v>
      </c>
      <c r="K34" s="5">
        <f t="shared" si="2"/>
        <v>338.6108093500058</v>
      </c>
      <c r="L34" s="25"/>
    </row>
    <row r="35" spans="1:12" ht="13.5">
      <c r="A35" s="7">
        <f t="shared" si="3"/>
        <v>2010</v>
      </c>
      <c r="B35" s="38">
        <f>B34*(1+population!E21)</f>
        <v>6.911365639662696</v>
      </c>
      <c r="C35" s="38">
        <f>C34*(1+population!G21)</f>
        <v>5.972824827586204</v>
      </c>
      <c r="D35" s="13">
        <f t="shared" si="1"/>
        <v>0.938540812076492</v>
      </c>
      <c r="E35" s="4"/>
      <c r="F35" s="3">
        <f>F$30-F$28*MIN($B$28,$A35-$A$30)</f>
        <v>11415.6</v>
      </c>
      <c r="G35" s="3">
        <f>G$30-G$28*MIN($B$28,$A35-$A$30)</f>
        <v>516.6583359301924</v>
      </c>
      <c r="H35" s="3">
        <f t="shared" si="4"/>
        <v>68668.2840359631</v>
      </c>
      <c r="I35" s="3">
        <f t="shared" si="5"/>
        <v>68183.37910179308</v>
      </c>
      <c r="J35" s="3">
        <f t="shared" si="5"/>
        <v>484.90493417001176</v>
      </c>
      <c r="K35" s="5">
        <f t="shared" si="2"/>
        <v>402.4912697010284</v>
      </c>
      <c r="L35" s="25"/>
    </row>
    <row r="36" spans="1:12" ht="13.5">
      <c r="A36" s="7">
        <f t="shared" si="3"/>
        <v>2011</v>
      </c>
      <c r="B36" s="38">
        <f>B35*(1+population!E22)</f>
        <v>6.988361005392714</v>
      </c>
      <c r="C36" s="38">
        <f>C35*(1+population!G22)</f>
        <v>5.989738284341766</v>
      </c>
      <c r="D36" s="13">
        <f t="shared" si="1"/>
        <v>0.998622721050948</v>
      </c>
      <c r="E36" s="4"/>
      <c r="F36" s="3">
        <f>F$30-F$28*MIN($B$28,$A36-$A$30)</f>
        <v>11202.72</v>
      </c>
      <c r="G36" s="3">
        <f>G$30-G$28*MIN($B$28,$A36-$A$30)</f>
        <v>545.9770395761882</v>
      </c>
      <c r="H36" s="3">
        <f t="shared" si="4"/>
        <v>67646.5859496541</v>
      </c>
      <c r="I36" s="3">
        <f t="shared" si="5"/>
        <v>67101.36087276119</v>
      </c>
      <c r="J36" s="3">
        <f t="shared" si="5"/>
        <v>545.2250768929141</v>
      </c>
      <c r="K36" s="5">
        <f t="shared" si="2"/>
        <v>465.0445022199627</v>
      </c>
      <c r="L36" s="25"/>
    </row>
    <row r="37" spans="1:12" ht="13.5">
      <c r="A37" s="7">
        <f t="shared" si="3"/>
        <v>2012</v>
      </c>
      <c r="B37" s="38">
        <f>B36*(1+population!E23)</f>
        <v>7.066214130160957</v>
      </c>
      <c r="C37" s="38">
        <f>C36*(1+population!G23)</f>
        <v>6.006699635523781</v>
      </c>
      <c r="D37" s="13">
        <f t="shared" si="1"/>
        <v>1.0595144946371757</v>
      </c>
      <c r="E37" s="4"/>
      <c r="F37" s="3">
        <f>F$30-F$28*MIN($B$28,$A37-$A$30)</f>
        <v>10989.84</v>
      </c>
      <c r="G37" s="3">
        <f>G$30-G$28*MIN($B$28,$A37-$A$30)</f>
        <v>575.2957432221839</v>
      </c>
      <c r="H37" s="3">
        <f t="shared" si="4"/>
        <v>66622.20210111164</v>
      </c>
      <c r="I37" s="3">
        <f t="shared" si="5"/>
        <v>66012.66792246468</v>
      </c>
      <c r="J37" s="3">
        <f t="shared" si="5"/>
        <v>609.5341786469705</v>
      </c>
      <c r="K37" s="5">
        <f t="shared" si="2"/>
        <v>526.2656449137737</v>
      </c>
      <c r="L37" s="25"/>
    </row>
    <row r="38" spans="1:12" ht="13.5">
      <c r="A38" s="7">
        <f t="shared" si="3"/>
        <v>2013</v>
      </c>
      <c r="B38" s="38">
        <f>B37*(1+population!E24)</f>
        <v>7.144934569744721</v>
      </c>
      <c r="C38" s="38">
        <f>C37*(1+population!G24)</f>
        <v>6.0237090167565706</v>
      </c>
      <c r="D38" s="13">
        <f t="shared" si="1"/>
        <v>1.1212255529881503</v>
      </c>
      <c r="E38" s="4"/>
      <c r="F38" s="3">
        <f>F$30-F$28*MIN($B$28,$A38-$A$30)</f>
        <v>10776.96</v>
      </c>
      <c r="G38" s="3">
        <f>G$30-G$28*MIN($B$28,$A38-$A$30)</f>
        <v>604.6144468681796</v>
      </c>
      <c r="H38" s="3">
        <f t="shared" si="4"/>
        <v>65595.18029275928</v>
      </c>
      <c r="I38" s="3">
        <f t="shared" si="5"/>
        <v>64917.271125224885</v>
      </c>
      <c r="J38" s="3">
        <f t="shared" si="5"/>
        <v>677.9091675343992</v>
      </c>
      <c r="K38" s="5">
        <f t="shared" si="2"/>
        <v>586.1498703183648</v>
      </c>
      <c r="L38" s="25"/>
    </row>
    <row r="39" spans="1:12" ht="13.5">
      <c r="A39" s="7">
        <f t="shared" si="3"/>
        <v>2014</v>
      </c>
      <c r="B39" s="38">
        <f>B38*(1+population!E25)</f>
        <v>7.224531986376464</v>
      </c>
      <c r="C39" s="38">
        <f>C38*(1+population!G25)</f>
        <v>6.040766564048506</v>
      </c>
      <c r="D39" s="13">
        <f t="shared" si="1"/>
        <v>1.1837654223279577</v>
      </c>
      <c r="E39" s="4"/>
      <c r="F39" s="3">
        <f>F$30-F$28*MIN($B$28,$A39-$A$30)</f>
        <v>10564.08</v>
      </c>
      <c r="G39" s="3">
        <f>G$30-G$28*MIN($B$28,$A39-$A$30)</f>
        <v>633.9331505141753</v>
      </c>
      <c r="H39" s="3">
        <f t="shared" si="4"/>
        <v>64565.56938757964</v>
      </c>
      <c r="I39" s="3">
        <f t="shared" si="5"/>
        <v>63815.14124393354</v>
      </c>
      <c r="J39" s="3">
        <f t="shared" si="5"/>
        <v>750.4281436461055</v>
      </c>
      <c r="K39" s="5">
        <f t="shared" si="2"/>
        <v>644.6923864857953</v>
      </c>
      <c r="L39" s="25"/>
    </row>
    <row r="40" spans="1:12" ht="13.5">
      <c r="A40" s="7">
        <f t="shared" si="3"/>
        <v>2015</v>
      </c>
      <c r="B40" s="38">
        <f>B39*(1+population!E26)</f>
        <v>7.305016149929764</v>
      </c>
      <c r="C40" s="38">
        <f>C39*(1+population!G26)</f>
        <v>6.057872413793102</v>
      </c>
      <c r="D40" s="13">
        <f t="shared" si="1"/>
        <v>1.2471437361366622</v>
      </c>
      <c r="E40" s="4"/>
      <c r="F40" s="3">
        <f>F$30-F$28*MIN($B$28,$A40-$A$30)</f>
        <v>10351.2</v>
      </c>
      <c r="G40" s="3">
        <f>G$30-G$28*MIN($B$28,$A40-$A$30)</f>
        <v>663.251854160171</v>
      </c>
      <c r="H40" s="3">
        <f t="shared" si="4"/>
        <v>63533.41932505204</v>
      </c>
      <c r="I40" s="3">
        <f t="shared" si="5"/>
        <v>62706.24892965516</v>
      </c>
      <c r="J40" s="3">
        <f t="shared" si="5"/>
        <v>827.1703953968843</v>
      </c>
      <c r="K40" s="5">
        <f t="shared" si="2"/>
        <v>701.8884379871998</v>
      </c>
      <c r="L40" s="25"/>
    </row>
    <row r="41" spans="1:12" ht="13.5">
      <c r="A41" s="7">
        <f t="shared" si="3"/>
        <v>2016</v>
      </c>
      <c r="B41" s="38">
        <f>B40*(1+population!E27)</f>
        <v>7.378097483280153</v>
      </c>
      <c r="C41" s="38">
        <f>C40*(1+population!G27)</f>
        <v>6.070849249787096</v>
      </c>
      <c r="D41" s="13">
        <f>B41-C41</f>
        <v>1.3072482334930573</v>
      </c>
      <c r="E41" s="13"/>
      <c r="F41" s="3">
        <f>F$30-F$28*MIN($B$28,$A41-$A$30)</f>
        <v>10138.32</v>
      </c>
      <c r="G41" s="3">
        <f>G$30-G$28*MIN($B$28,$A41-$A$30)</f>
        <v>692.5705578061668</v>
      </c>
      <c r="H41" s="3">
        <f t="shared" si="4"/>
        <v>62453.57400436292</v>
      </c>
      <c r="I41" s="3">
        <f t="shared" si="5"/>
        <v>61548.21236610151</v>
      </c>
      <c r="J41" s="3">
        <f t="shared" si="5"/>
        <v>905.3616382614128</v>
      </c>
      <c r="K41" s="5">
        <f t="shared" si="2"/>
        <v>757.6991074254896</v>
      </c>
      <c r="L41" s="25"/>
    </row>
    <row r="42" spans="1:12" ht="13.5">
      <c r="A42" s="7">
        <f t="shared" si="3"/>
        <v>2017</v>
      </c>
      <c r="B42" s="38">
        <f>B41*(1+population!E28)</f>
        <v>7.451909941815574</v>
      </c>
      <c r="C42" s="38">
        <f>C41*(1+population!G28)</f>
        <v>6.083853884034489</v>
      </c>
      <c r="D42" s="13">
        <f aca="true" t="shared" si="6" ref="D42:D47">B42-C42</f>
        <v>1.368056057781085</v>
      </c>
      <c r="E42" s="13"/>
      <c r="F42" s="3">
        <f>F$30-F$28*MIN($B$28,$A42-$A$30)</f>
        <v>9925.44</v>
      </c>
      <c r="G42" s="3">
        <f>G$30-G$28*MIN($B$28,$A42-$A$30)</f>
        <v>721.8892614521625</v>
      </c>
      <c r="H42" s="3">
        <f t="shared" si="4"/>
        <v>61372.51167192803</v>
      </c>
      <c r="I42" s="3">
        <f t="shared" si="5"/>
        <v>60384.92669475128</v>
      </c>
      <c r="J42" s="3">
        <f t="shared" si="5"/>
        <v>987.5849771767444</v>
      </c>
      <c r="K42" s="5">
        <f t="shared" si="2"/>
        <v>812.1214741895081</v>
      </c>
      <c r="L42" s="25"/>
    </row>
    <row r="43" spans="1:12" ht="13.5">
      <c r="A43" s="7">
        <f t="shared" si="3"/>
        <v>2018</v>
      </c>
      <c r="B43" s="38">
        <f>B42*(1+population!E29)</f>
        <v>7.526460839907721</v>
      </c>
      <c r="C43" s="38">
        <f>C42*(1+population!G29)</f>
        <v>6.096886376083146</v>
      </c>
      <c r="D43" s="13">
        <f t="shared" si="6"/>
        <v>1.4295744638245749</v>
      </c>
      <c r="E43" s="13"/>
      <c r="F43" s="3">
        <f>F$30-F$28*MIN($B$28,$A43-$A$30)</f>
        <v>9712.56</v>
      </c>
      <c r="G43" s="3">
        <f>G$30-G$28*MIN($B$28,$A43-$A$30)</f>
        <v>751.2079650981582</v>
      </c>
      <c r="H43" s="3">
        <f t="shared" si="4"/>
        <v>60290.28246481607</v>
      </c>
      <c r="I43" s="3">
        <f t="shared" si="5"/>
        <v>59216.37474089012</v>
      </c>
      <c r="J43" s="3">
        <f t="shared" si="5"/>
        <v>1073.9077239259495</v>
      </c>
      <c r="K43" s="5">
        <f t="shared" si="2"/>
        <v>865.1526595573024</v>
      </c>
      <c r="L43" s="25"/>
    </row>
    <row r="44" spans="1:12" ht="13.5">
      <c r="A44" s="7">
        <f t="shared" si="3"/>
        <v>2019</v>
      </c>
      <c r="B44" s="38">
        <f>B43*(1+population!E30)</f>
        <v>7.601757565103221</v>
      </c>
      <c r="C44" s="38">
        <f>C43*(1+population!G30)</f>
        <v>6.109946785608495</v>
      </c>
      <c r="D44" s="13">
        <f t="shared" si="6"/>
        <v>1.4918107794947266</v>
      </c>
      <c r="E44" s="13"/>
      <c r="F44" s="3">
        <f>F$30-F$28*MIN($B$28,$A44-$A$30)</f>
        <v>9499.68</v>
      </c>
      <c r="G44" s="3">
        <f>G$30-G$28*MIN($B$28,$A44-$A$30)</f>
        <v>780.526668744154</v>
      </c>
      <c r="H44" s="3">
        <f t="shared" si="4"/>
        <v>59206.93737842495</v>
      </c>
      <c r="I44" s="3">
        <f t="shared" si="5"/>
        <v>58042.539280309305</v>
      </c>
      <c r="J44" s="3">
        <f t="shared" si="5"/>
        <v>1164.3980981156387</v>
      </c>
      <c r="K44" s="5">
        <f t="shared" si="2"/>
        <v>916.7898275222925</v>
      </c>
      <c r="L44" s="25"/>
    </row>
    <row r="45" spans="1:12" ht="13.5">
      <c r="A45" s="7">
        <f t="shared" si="3"/>
        <v>2020</v>
      </c>
      <c r="B45" s="38">
        <f>B44*(1+population!E31)</f>
        <v>7.677807578855688</v>
      </c>
      <c r="C45" s="38">
        <f>C44*(1+population!G31)</f>
        <v>6.123035172413793</v>
      </c>
      <c r="D45" s="13">
        <f t="shared" si="6"/>
        <v>1.554772406441895</v>
      </c>
      <c r="E45" s="13"/>
      <c r="F45" s="3">
        <f>F$30-F$28*MIN($B$28,$A45-$A$30)</f>
        <v>9286.8</v>
      </c>
      <c r="G45" s="3">
        <f>G$30-G$28*MIN($B$28,$A45-$A$30)</f>
        <v>809.8453723901497</v>
      </c>
      <c r="H45" s="3">
        <f t="shared" si="4"/>
        <v>58122.528277649275</v>
      </c>
      <c r="I45" s="3">
        <f t="shared" si="5"/>
        <v>56863.40303917241</v>
      </c>
      <c r="J45" s="3">
        <f t="shared" si="5"/>
        <v>1259.1252384768657</v>
      </c>
      <c r="K45" s="5">
        <f t="shared" si="2"/>
        <v>967.030185630652</v>
      </c>
      <c r="L45" s="25"/>
    </row>
    <row r="46" spans="1:12" ht="13.5">
      <c r="A46" s="7">
        <f t="shared" si="3"/>
        <v>2021</v>
      </c>
      <c r="B46" s="38">
        <f>B45*(1+population!E32)</f>
        <v>7.74402171249382</v>
      </c>
      <c r="C46" s="38">
        <f>C45*(1+population!G32)</f>
        <v>6.131479435551944</v>
      </c>
      <c r="D46" s="13">
        <f t="shared" si="6"/>
        <v>1.612542276941876</v>
      </c>
      <c r="E46" s="13"/>
      <c r="F46" s="3">
        <f>F$30-F$28*MIN($B$28,$A46-$A$30)</f>
        <v>9073.92</v>
      </c>
      <c r="G46" s="3">
        <f>G$30-G$28*MIN($B$28,$A46-$A$30)</f>
        <v>839.1640760361454</v>
      </c>
      <c r="H46" s="3">
        <f t="shared" si="4"/>
        <v>56989.74142974265</v>
      </c>
      <c r="I46" s="3">
        <f t="shared" si="5"/>
        <v>55636.5538798435</v>
      </c>
      <c r="J46" s="3">
        <f t="shared" si="5"/>
        <v>1353.1875498991515</v>
      </c>
      <c r="K46" s="5">
        <f t="shared" si="2"/>
        <v>1015.839135271299</v>
      </c>
      <c r="L46" s="25"/>
    </row>
    <row r="47" spans="1:12" ht="13.5">
      <c r="A47" s="7">
        <f t="shared" si="3"/>
        <v>2022</v>
      </c>
      <c r="B47" s="38">
        <f>B46*(1+population!E33)</f>
        <v>7.810806883039093</v>
      </c>
      <c r="C47" s="38">
        <f>C46*(1+population!G33)</f>
        <v>6.139935344153161</v>
      </c>
      <c r="D47" s="13">
        <f t="shared" si="6"/>
        <v>1.6708715388859323</v>
      </c>
      <c r="E47" s="13"/>
      <c r="F47" s="3">
        <f>F$30-F$28*MIN($B$28,$A47-$A$30)</f>
        <v>8861.04</v>
      </c>
      <c r="G47" s="3">
        <f>G$30-G$28*MIN($B$28,$A47-$A$30)</f>
        <v>868.4827796821411</v>
      </c>
      <c r="H47" s="3">
        <f t="shared" si="4"/>
        <v>55857.33584053836</v>
      </c>
      <c r="I47" s="3">
        <f t="shared" si="5"/>
        <v>54406.21268195493</v>
      </c>
      <c r="J47" s="3">
        <f t="shared" si="5"/>
        <v>1451.1231585834312</v>
      </c>
      <c r="K47" s="5">
        <f t="shared" si="2"/>
        <v>1063.2159151087617</v>
      </c>
      <c r="L47" s="25"/>
    </row>
    <row r="48" spans="1:12" ht="13.5">
      <c r="A48" s="7">
        <f aca="true" t="shared" si="7" ref="A48:A111">A47+1</f>
        <v>2023</v>
      </c>
      <c r="B48" s="38">
        <f>B47*(1+population!E34)</f>
        <v>7.878168015167423</v>
      </c>
      <c r="C48" s="38">
        <f>C47*(1+population!G34)</f>
        <v>6.148402914277672</v>
      </c>
      <c r="D48" s="13">
        <f aca="true" t="shared" si="8" ref="D48:D111">B48-C48</f>
        <v>1.7297651008897512</v>
      </c>
      <c r="E48" s="13"/>
      <c r="F48" s="3">
        <f>F$30-F$28*MIN($B$28,$A48-$A$30)</f>
        <v>8648.16</v>
      </c>
      <c r="G48" s="3">
        <f>G$30-G$28*MIN($B$28,$A48-$A$30)</f>
        <v>897.8014833281368</v>
      </c>
      <c r="H48" s="3">
        <f aca="true" t="shared" si="9" ref="H48:H111">I48+J48</f>
        <v>54725.35782052766</v>
      </c>
      <c r="I48" s="3">
        <f aca="true" t="shared" si="10" ref="I48:I111">F48*C48</f>
        <v>53172.37214713959</v>
      </c>
      <c r="J48" s="3">
        <f aca="true" t="shared" si="11" ref="J48:J111">G48*D48</f>
        <v>1552.9856733880629</v>
      </c>
      <c r="K48" s="5">
        <f aca="true" t="shared" si="12" ref="K48:K111">K47+(C48*(F48-F$26)+D48*(G48-G$26))/(100*B$26)</f>
        <v>1109.1598063368474</v>
      </c>
      <c r="L48" s="25"/>
    </row>
    <row r="49" spans="1:12" ht="13.5">
      <c r="A49" s="7">
        <f t="shared" si="7"/>
        <v>2024</v>
      </c>
      <c r="B49" s="38">
        <f>B48*(1+population!E35)</f>
        <v>7.9461100760255965</v>
      </c>
      <c r="C49" s="38">
        <f>C48*(1+population!G35)</f>
        <v>6.156882162007857</v>
      </c>
      <c r="D49" s="13">
        <f t="shared" si="8"/>
        <v>1.7892279140177392</v>
      </c>
      <c r="E49" s="13"/>
      <c r="F49" s="3">
        <f>F$30-F$28*MIN($B$28,$A49-$A$30)</f>
        <v>8435.28</v>
      </c>
      <c r="G49" s="3">
        <f>G$30-G$28*MIN($B$28,$A49-$A$30)</f>
        <v>927.1201869741326</v>
      </c>
      <c r="H49" s="3">
        <f t="shared" si="9"/>
        <v>53593.85428172511</v>
      </c>
      <c r="I49" s="3">
        <f t="shared" si="10"/>
        <v>51935.02496354164</v>
      </c>
      <c r="J49" s="3">
        <f t="shared" si="11"/>
        <v>1658.8293181834636</v>
      </c>
      <c r="K49" s="5">
        <f t="shared" si="12"/>
        <v>1153.6701332760877</v>
      </c>
      <c r="L49" s="25"/>
    </row>
    <row r="50" spans="1:12" ht="13.5">
      <c r="A50" s="7">
        <f t="shared" si="7"/>
        <v>2025</v>
      </c>
      <c r="B50" s="38">
        <f>B49*(1+population!E36)</f>
        <v>8.014638075597537</v>
      </c>
      <c r="C50" s="38">
        <f>C49*(1+population!G36)</f>
        <v>6.165373103448275</v>
      </c>
      <c r="D50" s="13">
        <f t="shared" si="8"/>
        <v>1.8492649721492622</v>
      </c>
      <c r="E50" s="13"/>
      <c r="F50" s="3">
        <f>F$30-F$28*MIN($B$28,$A50-$A$30)</f>
        <v>8222.4</v>
      </c>
      <c r="G50" s="3">
        <f>G$30-G$28*MIN($B$28,$A50-$A$30)</f>
        <v>956.4388906201283</v>
      </c>
      <c r="H50" s="3">
        <f t="shared" si="9"/>
        <v>52462.87274421819</v>
      </c>
      <c r="I50" s="3">
        <f t="shared" si="10"/>
        <v>50694.16380579309</v>
      </c>
      <c r="J50" s="3">
        <f t="shared" si="11"/>
        <v>1768.7089384251028</v>
      </c>
      <c r="K50" s="5">
        <f t="shared" si="12"/>
        <v>1196.746263977891</v>
      </c>
      <c r="L50" s="25"/>
    </row>
    <row r="51" spans="1:12" ht="13.5">
      <c r="A51" s="7">
        <f t="shared" si="7"/>
        <v>2026</v>
      </c>
      <c r="B51" s="38">
        <f>B50*(1+population!E37)</f>
        <v>8.073269389036644</v>
      </c>
      <c r="C51" s="38">
        <f>C50*(1+population!G37)</f>
        <v>6.169726262218615</v>
      </c>
      <c r="D51" s="13">
        <f t="shared" si="8"/>
        <v>1.9035431268180298</v>
      </c>
      <c r="E51" s="13"/>
      <c r="F51" s="3">
        <f>F$30-F$28*MIN($B$28,$A51-$A$30)</f>
        <v>8009.52</v>
      </c>
      <c r="G51" s="3">
        <f>G$30-G$28*MIN($B$28,$A51-$A$30)</f>
        <v>985.757594266124</v>
      </c>
      <c r="H51" s="3">
        <f t="shared" si="9"/>
        <v>51292.9779850392</v>
      </c>
      <c r="I51" s="3">
        <f t="shared" si="10"/>
        <v>49416.54589176524</v>
      </c>
      <c r="J51" s="3">
        <f t="shared" si="11"/>
        <v>1876.4320932739565</v>
      </c>
      <c r="K51" s="5">
        <f t="shared" si="12"/>
        <v>1238.3645276731447</v>
      </c>
      <c r="L51" s="25"/>
    </row>
    <row r="52" spans="1:12" ht="13.5">
      <c r="A52" s="7">
        <f t="shared" si="7"/>
        <v>2027</v>
      </c>
      <c r="B52" s="38">
        <f>B51*(1+population!E38)</f>
        <v>8.132329621521524</v>
      </c>
      <c r="C52" s="38">
        <f>C51*(1+population!G38)</f>
        <v>6.174082494605257</v>
      </c>
      <c r="D52" s="13">
        <f t="shared" si="8"/>
        <v>1.9582471269162678</v>
      </c>
      <c r="E52" s="13"/>
      <c r="F52" s="3">
        <f>F$30-F$28*MIN($B$28,$A52-$A$30)</f>
        <v>7796.64</v>
      </c>
      <c r="G52" s="3">
        <f>G$30-G$28*MIN($B$28,$A52-$A$30)</f>
        <v>1015.0762979121198</v>
      </c>
      <c r="H52" s="3">
        <f t="shared" si="9"/>
        <v>50124.868784726335</v>
      </c>
      <c r="I52" s="3">
        <f t="shared" si="10"/>
        <v>48137.09854073913</v>
      </c>
      <c r="J52" s="3">
        <f t="shared" si="11"/>
        <v>1987.77024398721</v>
      </c>
      <c r="K52" s="5">
        <f t="shared" si="12"/>
        <v>1278.5260633021062</v>
      </c>
      <c r="L52" s="25"/>
    </row>
    <row r="53" spans="1:12" ht="13.5">
      <c r="A53" s="7">
        <f t="shared" si="7"/>
        <v>2028</v>
      </c>
      <c r="B53" s="38">
        <f>B52*(1+population!E39)</f>
        <v>8.191821910821691</v>
      </c>
      <c r="C53" s="38">
        <f>C52*(1+population!G39)</f>
        <v>6.1784418027783765</v>
      </c>
      <c r="D53" s="13">
        <f t="shared" si="8"/>
        <v>2.0133801080433145</v>
      </c>
      <c r="E53" s="13"/>
      <c r="F53" s="3">
        <f>F$30-F$28*MIN($B$28,$A53-$A$30)</f>
        <v>7583.76</v>
      </c>
      <c r="G53" s="3">
        <f>G$30-G$28*MIN($B$28,$A53-$A$30)</f>
        <v>1044.3950015581154</v>
      </c>
      <c r="H53" s="3">
        <f t="shared" si="9"/>
        <v>48958.583927315514</v>
      </c>
      <c r="I53" s="3">
        <f t="shared" si="10"/>
        <v>46855.81980623854</v>
      </c>
      <c r="J53" s="3">
        <f t="shared" si="11"/>
        <v>2102.764121076976</v>
      </c>
      <c r="K53" s="5">
        <f t="shared" si="12"/>
        <v>1317.2320474893368</v>
      </c>
      <c r="L53" s="25"/>
    </row>
    <row r="54" spans="1:12" ht="13.5">
      <c r="A54" s="7">
        <f t="shared" si="7"/>
        <v>2029</v>
      </c>
      <c r="B54" s="38">
        <f>B53*(1+population!E40)</f>
        <v>8.251749417661097</v>
      </c>
      <c r="C54" s="38">
        <f>C53*(1+population!G40)</f>
        <v>6.182804188909681</v>
      </c>
      <c r="D54" s="13">
        <f t="shared" si="8"/>
        <v>2.0689452287514163</v>
      </c>
      <c r="E54" s="13"/>
      <c r="F54" s="3">
        <f>F$30-F$28*MIN($B$28,$A54-$A$30)</f>
        <v>7370.88</v>
      </c>
      <c r="G54" s="3">
        <f>G$30-G$28*MIN($B$28,$A54-$A$30)</f>
        <v>1073.7137052041112</v>
      </c>
      <c r="H54" s="3">
        <f t="shared" si="9"/>
        <v>47794.162587377636</v>
      </c>
      <c r="I54" s="3">
        <f t="shared" si="10"/>
        <v>45572.70773995059</v>
      </c>
      <c r="J54" s="3">
        <f t="shared" si="11"/>
        <v>2221.4548474270505</v>
      </c>
      <c r="K54" s="5">
        <f t="shared" si="12"/>
        <v>1354.483694941267</v>
      </c>
      <c r="L54" s="25"/>
    </row>
    <row r="55" spans="1:12" ht="13.5">
      <c r="A55" s="7">
        <f t="shared" si="7"/>
        <v>2030</v>
      </c>
      <c r="B55" s="38">
        <f>B54*(1+population!E41)</f>
        <v>8.312115325886067</v>
      </c>
      <c r="C55" s="38">
        <f>C54*(1+population!G41)</f>
        <v>6.1871696551724105</v>
      </c>
      <c r="D55" s="13">
        <f t="shared" si="8"/>
        <v>2.1249456707136565</v>
      </c>
      <c r="E55" s="13"/>
      <c r="F55" s="3">
        <f>F$30-F$28*MIN($B$28,$A55-$A$30)</f>
        <v>7158</v>
      </c>
      <c r="G55" s="3">
        <f>G$30-G$28*MIN($B$28,$A55-$A$30)</f>
        <v>1103.032408850107</v>
      </c>
      <c r="H55" s="3">
        <f t="shared" si="9"/>
        <v>46631.644333567005</v>
      </c>
      <c r="I55" s="3">
        <f t="shared" si="10"/>
        <v>44287.760391724114</v>
      </c>
      <c r="J55" s="3">
        <f t="shared" si="11"/>
        <v>2343.8839418428906</v>
      </c>
      <c r="K55" s="5">
        <f t="shared" si="12"/>
        <v>1390.2822588474605</v>
      </c>
      <c r="L55" s="25"/>
    </row>
    <row r="56" spans="1:12" ht="13.5">
      <c r="A56" s="7">
        <f t="shared" si="7"/>
        <v>2031</v>
      </c>
      <c r="B56" s="38">
        <f>B55*(1+population!E42)</f>
        <v>8.363823266495945</v>
      </c>
      <c r="C56" s="38">
        <f>C55*(1+population!G42)</f>
        <v>6.188500530775788</v>
      </c>
      <c r="D56" s="13">
        <f t="shared" si="8"/>
        <v>2.175322735720157</v>
      </c>
      <c r="E56" s="13"/>
      <c r="F56" s="3">
        <f>F$30-F$28*MIN($B$28,$A56-$A$30)</f>
        <v>6945.12</v>
      </c>
      <c r="G56" s="3">
        <f>G$30-G$28*MIN($B$28,$A56-$A$30)</f>
        <v>1132.3511124961026</v>
      </c>
      <c r="H56" s="3">
        <f t="shared" si="9"/>
        <v>45443.107926132325</v>
      </c>
      <c r="I56" s="3">
        <f t="shared" si="10"/>
        <v>42979.87880630154</v>
      </c>
      <c r="J56" s="3">
        <f t="shared" si="11"/>
        <v>2463.2291198307853</v>
      </c>
      <c r="K56" s="5">
        <f t="shared" si="12"/>
        <v>1424.6161883438992</v>
      </c>
      <c r="L56" s="25"/>
    </row>
    <row r="57" spans="1:12" ht="13.5">
      <c r="A57" s="7">
        <f t="shared" si="7"/>
        <v>2032</v>
      </c>
      <c r="B57" s="38">
        <f>B56*(1+population!E43)</f>
        <v>8.415852871449651</v>
      </c>
      <c r="C57" s="38">
        <f>C56*(1+population!G43)</f>
        <v>6.189831692653822</v>
      </c>
      <c r="D57" s="13">
        <f t="shared" si="8"/>
        <v>2.226021178795829</v>
      </c>
      <c r="E57" s="13"/>
      <c r="F57" s="3">
        <f>F$30-F$28*MIN($B$28,$A57-$A$30)</f>
        <v>6732.24</v>
      </c>
      <c r="G57" s="3">
        <f>G$30-G$28*MIN($B$28,$A57-$A$30)</f>
        <v>1161.6698161420984</v>
      </c>
      <c r="H57" s="3">
        <f t="shared" si="9"/>
        <v>44257.33412805193</v>
      </c>
      <c r="I57" s="3">
        <f t="shared" si="10"/>
        <v>41671.432514551765</v>
      </c>
      <c r="J57" s="3">
        <f t="shared" si="11"/>
        <v>2585.901613500168</v>
      </c>
      <c r="K57" s="5">
        <f t="shared" si="12"/>
        <v>1457.4879620469578</v>
      </c>
      <c r="L57" s="25"/>
    </row>
    <row r="58" spans="1:12" ht="13.5">
      <c r="A58" s="7">
        <f t="shared" si="7"/>
        <v>2033</v>
      </c>
      <c r="B58" s="38">
        <f>B57*(1+population!E44)</f>
        <v>8.468206141754164</v>
      </c>
      <c r="C58" s="38">
        <f>C57*(1+population!G44)</f>
        <v>6.191163140868092</v>
      </c>
      <c r="D58" s="13">
        <f t="shared" si="8"/>
        <v>2.2770430008860725</v>
      </c>
      <c r="E58" s="13"/>
      <c r="F58" s="3">
        <f>F$30-F$28*MIN($B$28,$A58-$A$30)</f>
        <v>6519.360000000001</v>
      </c>
      <c r="G58" s="3">
        <f>G$30-G$28*MIN($B$28,$A58-$A$30)</f>
        <v>1190.988519788094</v>
      </c>
      <c r="H58" s="3">
        <f t="shared" si="9"/>
        <v>43074.35340716895</v>
      </c>
      <c r="I58" s="3">
        <f t="shared" si="10"/>
        <v>40362.42133404981</v>
      </c>
      <c r="J58" s="3">
        <f t="shared" si="11"/>
        <v>2711.932073119143</v>
      </c>
      <c r="K58" s="5">
        <f t="shared" si="12"/>
        <v>1488.90008914898</v>
      </c>
      <c r="L58" s="25"/>
    </row>
    <row r="59" spans="1:12" ht="13.5">
      <c r="A59" s="7">
        <f t="shared" si="7"/>
        <v>2034</v>
      </c>
      <c r="B59" s="38">
        <f>B58*(1+population!E45)</f>
        <v>8.520885090864313</v>
      </c>
      <c r="C59" s="38">
        <f>C58*(1+population!G45)</f>
        <v>6.192494875480189</v>
      </c>
      <c r="D59" s="13">
        <f t="shared" si="8"/>
        <v>2.3283902153841245</v>
      </c>
      <c r="E59" s="13"/>
      <c r="F59" s="3">
        <f>F$30-F$28*MIN($B$28,$A59-$A$30)</f>
        <v>6306.4800000000005</v>
      </c>
      <c r="G59" s="3">
        <f>G$30-G$28*MIN($B$28,$A59-$A$30)</f>
        <v>1220.3072234340898</v>
      </c>
      <c r="H59" s="3">
        <f t="shared" si="9"/>
        <v>41894.1964811248</v>
      </c>
      <c r="I59" s="3">
        <f t="shared" si="10"/>
        <v>39052.8450823183</v>
      </c>
      <c r="J59" s="3">
        <f t="shared" si="11"/>
        <v>2841.3513988065033</v>
      </c>
      <c r="K59" s="5">
        <f t="shared" si="12"/>
        <v>1518.855109677256</v>
      </c>
      <c r="L59" s="25"/>
    </row>
    <row r="60" spans="1:12" ht="13.5">
      <c r="A60" s="7">
        <f t="shared" si="7"/>
        <v>2035</v>
      </c>
      <c r="B60" s="38">
        <f>B59*(1+population!E46)</f>
        <v>8.573891744760209</v>
      </c>
      <c r="C60" s="38">
        <f>C59*(1+population!G46)</f>
        <v>6.193826896551718</v>
      </c>
      <c r="D60" s="13">
        <f t="shared" si="8"/>
        <v>2.380064848208491</v>
      </c>
      <c r="E60" s="13"/>
      <c r="F60" s="3">
        <f>F$30-F$28*MIN($B$28,$A60-$A$30)</f>
        <v>6093.6</v>
      </c>
      <c r="G60" s="3">
        <f>G$30-G$28*MIN($B$28,$A60-$A$30)</f>
        <v>1249.6259270800856</v>
      </c>
      <c r="H60" s="3">
        <f t="shared" si="9"/>
        <v>40716.894319280815</v>
      </c>
      <c r="I60" s="3">
        <f t="shared" si="10"/>
        <v>37742.70357682755</v>
      </c>
      <c r="J60" s="3">
        <f t="shared" si="11"/>
        <v>2974.1907424532587</v>
      </c>
      <c r="K60" s="5">
        <f t="shared" si="12"/>
        <v>1547.3555947550303</v>
      </c>
      <c r="L60" s="25"/>
    </row>
    <row r="61" spans="1:12" ht="13.5">
      <c r="A61" s="7">
        <f t="shared" si="7"/>
        <v>2036</v>
      </c>
      <c r="B61" s="38">
        <f>B60*(1+population!E47)</f>
        <v>8.619546025877643</v>
      </c>
      <c r="C61" s="38">
        <f>C60*(1+population!G47)</f>
        <v>6.193121908498776</v>
      </c>
      <c r="D61" s="13">
        <f t="shared" si="8"/>
        <v>2.4264241173788665</v>
      </c>
      <c r="E61" s="13"/>
      <c r="F61" s="3">
        <f>F$30-F$28*MIN($B$28,$A61-$A$30)</f>
        <v>5880.72</v>
      </c>
      <c r="G61" s="3">
        <f>G$30-G$28*MIN($B$28,$A61-$A$30)</f>
        <v>1278.9446307260814</v>
      </c>
      <c r="H61" s="3">
        <f t="shared" si="9"/>
        <v>39523.27796653289</v>
      </c>
      <c r="I61" s="3">
        <f t="shared" si="10"/>
        <v>36420.01586974692</v>
      </c>
      <c r="J61" s="3">
        <f t="shared" si="11"/>
        <v>3103.2620967859725</v>
      </c>
      <c r="K61" s="5">
        <f t="shared" si="12"/>
        <v>1574.3983317772006</v>
      </c>
      <c r="L61" s="25"/>
    </row>
    <row r="62" spans="1:12" ht="13.5">
      <c r="A62" s="7">
        <f t="shared" si="7"/>
        <v>2037</v>
      </c>
      <c r="B62" s="38">
        <f>B61*(1+population!E48)</f>
        <v>8.665443407030207</v>
      </c>
      <c r="C62" s="38">
        <f>C61*(1+population!G48)</f>
        <v>6.192417000688335</v>
      </c>
      <c r="D62" s="13">
        <f t="shared" si="8"/>
        <v>2.473026406341872</v>
      </c>
      <c r="E62" s="13"/>
      <c r="F62" s="3">
        <f>F$30-F$28*MIN($B$28,$A62-$A$30)</f>
        <v>5667.84</v>
      </c>
      <c r="G62" s="3">
        <f>G$30-G$28*MIN($B$28,$A62-$A$30)</f>
        <v>1308.263334372077</v>
      </c>
      <c r="H62" s="3">
        <f t="shared" si="9"/>
        <v>38332.998545532384</v>
      </c>
      <c r="I62" s="3">
        <f t="shared" si="10"/>
        <v>35097.62877318137</v>
      </c>
      <c r="J62" s="3">
        <f t="shared" si="11"/>
        <v>3235.3697723510127</v>
      </c>
      <c r="K62" s="5">
        <f t="shared" si="12"/>
        <v>1599.9866193523314</v>
      </c>
      <c r="L62" s="25"/>
    </row>
    <row r="63" spans="1:12" ht="13.5">
      <c r="A63" s="7">
        <f t="shared" si="7"/>
        <v>2038</v>
      </c>
      <c r="B63" s="38">
        <f>B62*(1+population!E49)</f>
        <v>8.7115851826776</v>
      </c>
      <c r="C63" s="38">
        <f>C62*(1+population!G49)</f>
        <v>6.191712173111259</v>
      </c>
      <c r="D63" s="13">
        <f t="shared" si="8"/>
        <v>2.519873009566341</v>
      </c>
      <c r="E63" s="13"/>
      <c r="F63" s="3">
        <f>F$30-F$28*MIN($B$28,$A63-$A$30)</f>
        <v>5454.96</v>
      </c>
      <c r="G63" s="3">
        <f>G$30-G$28*MIN($B$28,$A63-$A$30)</f>
        <v>1337.5820380180726</v>
      </c>
      <c r="H63" s="3">
        <f t="shared" si="9"/>
        <v>37146.07911151748</v>
      </c>
      <c r="I63" s="3">
        <f t="shared" si="10"/>
        <v>33775.542235835</v>
      </c>
      <c r="J63" s="3">
        <f t="shared" si="11"/>
        <v>3370.5368756824805</v>
      </c>
      <c r="K63" s="5">
        <f t="shared" si="12"/>
        <v>1624.123779686385</v>
      </c>
      <c r="L63" s="25"/>
    </row>
    <row r="64" spans="1:12" ht="13.5">
      <c r="A64" s="7">
        <f t="shared" si="7"/>
        <v>2039</v>
      </c>
      <c r="B64" s="38">
        <f>B63*(1+population!E50)</f>
        <v>8.757972654172269</v>
      </c>
      <c r="C64" s="38">
        <f>C63*(1+population!G50)</f>
        <v>6.19100742575842</v>
      </c>
      <c r="D64" s="13">
        <f t="shared" si="8"/>
        <v>2.5669652284138493</v>
      </c>
      <c r="E64" s="13"/>
      <c r="F64" s="3">
        <f>F$30-F$28*MIN($B$28,$A64-$A$30)</f>
        <v>5242.08</v>
      </c>
      <c r="G64" s="3">
        <f>G$30-G$28*MIN($B$28,$A64-$A$30)</f>
        <v>1366.9007416640684</v>
      </c>
      <c r="H64" s="3">
        <f t="shared" si="9"/>
        <v>35962.542880964465</v>
      </c>
      <c r="I64" s="3">
        <f t="shared" si="10"/>
        <v>32453.756206419697</v>
      </c>
      <c r="J64" s="3">
        <f t="shared" si="11"/>
        <v>3508.7866745447654</v>
      </c>
      <c r="K64" s="5">
        <f t="shared" si="12"/>
        <v>1646.8131587522773</v>
      </c>
      <c r="L64" s="25"/>
    </row>
    <row r="65" spans="1:12" ht="13.5">
      <c r="A65" s="7">
        <f t="shared" si="7"/>
        <v>2040</v>
      </c>
      <c r="B65" s="38">
        <f>B64*(1+population!E51)</f>
        <v>8.8046071297961</v>
      </c>
      <c r="C65" s="38">
        <f>C64*(1+population!G51)</f>
        <v>6.190302758620683</v>
      </c>
      <c r="D65" s="13">
        <f t="shared" si="8"/>
        <v>2.6143043711754173</v>
      </c>
      <c r="E65" s="13"/>
      <c r="F65" s="3">
        <f>F$30-F$28*MIN($B$28,$A65-$A$30)</f>
        <v>5029.2</v>
      </c>
      <c r="G65" s="3">
        <f>G$30-G$28*MIN($B$28,$A65-$A$30)</f>
        <v>1396.2194453100642</v>
      </c>
      <c r="H65" s="3">
        <f t="shared" si="9"/>
        <v>34782.41323264935</v>
      </c>
      <c r="I65" s="3">
        <f t="shared" si="10"/>
        <v>31132.270633655135</v>
      </c>
      <c r="J65" s="3">
        <f t="shared" si="11"/>
        <v>3650.142598994217</v>
      </c>
      <c r="K65" s="5">
        <f t="shared" si="12"/>
        <v>1668.0581264605682</v>
      </c>
      <c r="L65" s="25"/>
    </row>
    <row r="66" spans="1:12" ht="13.5">
      <c r="A66" s="7">
        <f t="shared" si="7"/>
        <v>2041</v>
      </c>
      <c r="B66" s="38">
        <f>B65*(1+population!E52)</f>
        <v>8.843310099540787</v>
      </c>
      <c r="C66" s="38">
        <f>C65*(1+population!G52)</f>
        <v>6.187704302205457</v>
      </c>
      <c r="D66" s="13">
        <f t="shared" si="8"/>
        <v>2.6556057973353298</v>
      </c>
      <c r="E66" s="13"/>
      <c r="F66" s="3">
        <f>F$30-F$28*MIN($B$28,$A66-$A$30)</f>
        <v>4816.32</v>
      </c>
      <c r="G66" s="3">
        <f>G$30-G$28*MIN($B$28,$A66-$A$30)</f>
        <v>1425.5381489560598</v>
      </c>
      <c r="H66" s="3">
        <f t="shared" si="9"/>
        <v>33587.63135748857</v>
      </c>
      <c r="I66" s="3">
        <f t="shared" si="10"/>
        <v>29801.963984798185</v>
      </c>
      <c r="J66" s="3">
        <f t="shared" si="11"/>
        <v>3785.6673726903873</v>
      </c>
      <c r="K66" s="5">
        <f t="shared" si="12"/>
        <v>1687.8585801282309</v>
      </c>
      <c r="L66" s="25"/>
    </row>
    <row r="67" spans="1:12" ht="13.5">
      <c r="A67" s="7">
        <f t="shared" si="7"/>
        <v>2042</v>
      </c>
      <c r="B67" s="38">
        <f>B66*(1+population!E53)</f>
        <v>8.882183198383228</v>
      </c>
      <c r="C67" s="38">
        <f>C66*(1+population!G53)</f>
        <v>6.185106936524563</v>
      </c>
      <c r="D67" s="13">
        <f t="shared" si="8"/>
        <v>2.6970762618586646</v>
      </c>
      <c r="E67" s="13"/>
      <c r="F67" s="3">
        <f>F$30-F$28*MIN($B$28,$A67-$A$30)</f>
        <v>4603.4400000000005</v>
      </c>
      <c r="G67" s="3">
        <f>G$30-G$28*MIN($B$28,$A67-$A$30)</f>
        <v>1454.8568526020556</v>
      </c>
      <c r="H67" s="3">
        <f t="shared" si="9"/>
        <v>32396.628557430053</v>
      </c>
      <c r="I67" s="3">
        <f t="shared" si="10"/>
        <v>28472.76867587464</v>
      </c>
      <c r="J67" s="3">
        <f t="shared" si="11"/>
        <v>3923.859881555414</v>
      </c>
      <c r="K67" s="5">
        <f t="shared" si="12"/>
        <v>1706.2184758009364</v>
      </c>
      <c r="L67" s="25"/>
    </row>
    <row r="68" spans="1:12" ht="13.5">
      <c r="A68" s="7">
        <f t="shared" si="7"/>
        <v>2043</v>
      </c>
      <c r="B68" s="38">
        <f>B67*(1+population!E54)</f>
        <v>8.921227174170681</v>
      </c>
      <c r="C68" s="38">
        <f>C67*(1+population!G54)</f>
        <v>6.182510661120151</v>
      </c>
      <c r="D68" s="13">
        <f t="shared" si="8"/>
        <v>2.73871651305053</v>
      </c>
      <c r="E68" s="13"/>
      <c r="F68" s="3">
        <f>F$30-F$28*MIN($B$28,$A68-$A$30)</f>
        <v>4390.56</v>
      </c>
      <c r="G68" s="3">
        <f>G$30-G$28*MIN($B$28,$A68-$A$30)</f>
        <v>1484.1755562480514</v>
      </c>
      <c r="H68" s="3">
        <f t="shared" si="9"/>
        <v>31209.42011245019</v>
      </c>
      <c r="I68" s="3">
        <f t="shared" si="10"/>
        <v>27144.684008287695</v>
      </c>
      <c r="J68" s="3">
        <f t="shared" si="11"/>
        <v>4064.7361041624945</v>
      </c>
      <c r="K68" s="5">
        <f t="shared" si="12"/>
        <v>1723.1417853942492</v>
      </c>
      <c r="L68" s="25"/>
    </row>
    <row r="69" spans="1:12" ht="13.5">
      <c r="A69" s="7">
        <f t="shared" si="7"/>
        <v>2044</v>
      </c>
      <c r="B69" s="38">
        <f>B68*(1+population!E55)</f>
        <v>8.960442778037768</v>
      </c>
      <c r="C69" s="38">
        <f>C68*(1+population!G55)</f>
        <v>6.179915475534565</v>
      </c>
      <c r="D69" s="13">
        <f t="shared" si="8"/>
        <v>2.780527302503203</v>
      </c>
      <c r="E69" s="13"/>
      <c r="F69" s="3">
        <f>F$30-F$28*MIN($B$28,$A69-$A$30)</f>
        <v>4177.68</v>
      </c>
      <c r="G69" s="3">
        <f>G$30-G$28*MIN($B$28,$A69-$A$30)</f>
        <v>1513.494259894047</v>
      </c>
      <c r="H69" s="3">
        <f t="shared" si="9"/>
        <v>30026.021395648517</v>
      </c>
      <c r="I69" s="3">
        <f t="shared" si="10"/>
        <v>25817.709283831242</v>
      </c>
      <c r="J69" s="3">
        <f t="shared" si="11"/>
        <v>4208.312111817277</v>
      </c>
      <c r="K69" s="5">
        <f t="shared" si="12"/>
        <v>1738.6324967930066</v>
      </c>
      <c r="L69" s="25"/>
    </row>
    <row r="70" spans="1:12" ht="13.5">
      <c r="A70" s="7">
        <f t="shared" si="7"/>
        <v>2045</v>
      </c>
      <c r="B70" s="38">
        <f>B69*(1+population!E56)</f>
        <v>8.999830764420919</v>
      </c>
      <c r="C70" s="38">
        <f>C69*(1+population!G56)</f>
        <v>6.177321379310339</v>
      </c>
      <c r="D70" s="13">
        <f t="shared" si="8"/>
        <v>2.82250938511058</v>
      </c>
      <c r="E70" s="13"/>
      <c r="F70" s="3">
        <f>F$30-F$28*MIN($B$28,$A70-$A$30)</f>
        <v>3964.7999999999993</v>
      </c>
      <c r="G70" s="3">
        <f>G$30-G$28*MIN($B$28,$A70-$A$30)</f>
        <v>1542.8129635400428</v>
      </c>
      <c r="H70" s="3">
        <f t="shared" si="9"/>
        <v>28846.447873751662</v>
      </c>
      <c r="I70" s="3">
        <f t="shared" si="10"/>
        <v>24491.843804689626</v>
      </c>
      <c r="J70" s="3">
        <f t="shared" si="11"/>
        <v>4354.6040690620375</v>
      </c>
      <c r="K70" s="5">
        <f t="shared" si="12"/>
        <v>1752.6946139512443</v>
      </c>
      <c r="L70" s="25"/>
    </row>
    <row r="71" spans="1:12" ht="13.5">
      <c r="A71" s="7">
        <f t="shared" si="7"/>
        <v>2046</v>
      </c>
      <c r="B71" s="38">
        <f>B70*(1+population!E57)</f>
        <v>9.030362809129242</v>
      </c>
      <c r="C71" s="38">
        <f>C70*(1+population!G57)</f>
        <v>6.173120497168117</v>
      </c>
      <c r="D71" s="13">
        <f t="shared" si="8"/>
        <v>2.8572423119611248</v>
      </c>
      <c r="E71" s="13"/>
      <c r="F71" s="3">
        <f>F$30-F$28*MIN($B$28,$A71-$A$30)</f>
        <v>3751.92</v>
      </c>
      <c r="G71" s="3">
        <f>G$30-G$28*MIN($B$28,$A71-$A$30)</f>
        <v>1572.1316671860386</v>
      </c>
      <c r="H71" s="3">
        <f t="shared" si="9"/>
        <v>27653.015375192936</v>
      </c>
      <c r="I71" s="3">
        <f t="shared" si="10"/>
        <v>23161.054255735</v>
      </c>
      <c r="J71" s="3">
        <f t="shared" si="11"/>
        <v>4491.961119457935</v>
      </c>
      <c r="K71" s="5">
        <f t="shared" si="12"/>
        <v>1765.3308762365753</v>
      </c>
      <c r="L71" s="25"/>
    </row>
    <row r="72" spans="1:12" ht="13.5">
      <c r="A72" s="7">
        <f t="shared" si="7"/>
        <v>2047</v>
      </c>
      <c r="B72" s="38">
        <f>B71*(1+population!E58)</f>
        <v>9.060998434202403</v>
      </c>
      <c r="C72" s="38">
        <f>C71*(1+population!G58)</f>
        <v>6.168922471832218</v>
      </c>
      <c r="D72" s="13">
        <f t="shared" si="8"/>
        <v>2.8920759623701855</v>
      </c>
      <c r="E72" s="13"/>
      <c r="F72" s="3">
        <f>F$30-F$28*MIN($B$28,$A72-$A$30)</f>
        <v>3539.040000000001</v>
      </c>
      <c r="G72" s="3">
        <f>G$30-G$28*MIN($B$28,$A72-$A$30)</f>
        <v>1601.4503708320342</v>
      </c>
      <c r="H72" s="3">
        <f t="shared" si="9"/>
        <v>26463.579507125243</v>
      </c>
      <c r="I72" s="3">
        <f t="shared" si="10"/>
        <v>21832.0633847131</v>
      </c>
      <c r="J72" s="3">
        <f t="shared" si="11"/>
        <v>4631.516122412146</v>
      </c>
      <c r="K72" s="5">
        <f t="shared" si="12"/>
        <v>1776.5456273877064</v>
      </c>
      <c r="L72" s="25"/>
    </row>
    <row r="73" spans="1:12" ht="13.5">
      <c r="A73" s="7">
        <f t="shared" si="7"/>
        <v>2048</v>
      </c>
      <c r="B73" s="38">
        <f>B72*(1+population!E59)</f>
        <v>9.09173799103816</v>
      </c>
      <c r="C73" s="38">
        <f>C72*(1+population!G59)</f>
        <v>6.164727301359872</v>
      </c>
      <c r="D73" s="13">
        <f t="shared" si="8"/>
        <v>2.927010689678288</v>
      </c>
      <c r="E73" s="13"/>
      <c r="F73" s="3">
        <f>F$30-F$28*MIN($B$28,$A73-$A$30)</f>
        <v>3326.16</v>
      </c>
      <c r="G73" s="3">
        <f>G$30-G$28*MIN($B$28,$A73-$A$30)</f>
        <v>1630.76907447803</v>
      </c>
      <c r="H73" s="3">
        <f t="shared" si="9"/>
        <v>25278.147874085113</v>
      </c>
      <c r="I73" s="3">
        <f t="shared" si="10"/>
        <v>20504.86936069115</v>
      </c>
      <c r="J73" s="3">
        <f t="shared" si="11"/>
        <v>4773.2785133939615</v>
      </c>
      <c r="K73" s="5">
        <f t="shared" si="12"/>
        <v>1786.3432190850306</v>
      </c>
      <c r="L73" s="25"/>
    </row>
    <row r="74" spans="1:12" ht="13.5">
      <c r="A74" s="7">
        <f t="shared" si="7"/>
        <v>2049</v>
      </c>
      <c r="B74" s="38">
        <f>B73*(1+population!E60)</f>
        <v>9.12258183222639</v>
      </c>
      <c r="C74" s="38">
        <f>C73*(1+population!G60)</f>
        <v>6.160534983809633</v>
      </c>
      <c r="D74" s="13">
        <f t="shared" si="8"/>
        <v>2.9620468484167564</v>
      </c>
      <c r="E74" s="13"/>
      <c r="F74" s="3">
        <f>F$30-F$28*MIN($B$28,$A74-$A$30)</f>
        <v>3113.2800000000007</v>
      </c>
      <c r="G74" s="3">
        <f>G$30-G$28*MIN($B$28,$A74-$A$30)</f>
        <v>1660.0877781240258</v>
      </c>
      <c r="H74" s="3">
        <f t="shared" si="9"/>
        <v>24096.728125682304</v>
      </c>
      <c r="I74" s="3">
        <f t="shared" si="10"/>
        <v>19179.47035439486</v>
      </c>
      <c r="J74" s="3">
        <f t="shared" si="11"/>
        <v>4917.257771287446</v>
      </c>
      <c r="K74" s="5">
        <f t="shared" si="12"/>
        <v>1794.7280109995647</v>
      </c>
      <c r="L74" s="25"/>
    </row>
    <row r="75" spans="1:12" ht="13.5">
      <c r="A75" s="7">
        <f t="shared" si="7"/>
        <v>2050</v>
      </c>
      <c r="B75" s="38">
        <f>B74*(1+population!E61)</f>
        <v>9.153530311553132</v>
      </c>
      <c r="C75" s="38">
        <f>C74*(1+population!G61)</f>
        <v>6.156345517241373</v>
      </c>
      <c r="D75" s="13">
        <f t="shared" si="8"/>
        <v>2.9971847943117584</v>
      </c>
      <c r="E75" s="13"/>
      <c r="F75" s="3">
        <f>F$30-F$28*MIN($B$28,$A75-$A$30)</f>
        <v>2900.3999999999996</v>
      </c>
      <c r="G75" s="3">
        <f>G$30-G$28*MIN($B$28,$A75-$A$30)</f>
        <v>1689.4064817700214</v>
      </c>
      <c r="H75" s="3">
        <f t="shared" si="9"/>
        <v>22919.327956779707</v>
      </c>
      <c r="I75" s="3">
        <f t="shared" si="10"/>
        <v>17855.864538206875</v>
      </c>
      <c r="J75" s="3">
        <f t="shared" si="11"/>
        <v>5063.463418572833</v>
      </c>
      <c r="K75" s="5">
        <f t="shared" si="12"/>
        <v>1801.7043708420833</v>
      </c>
      <c r="L75" s="25"/>
    </row>
    <row r="76" spans="1:12" ht="13.5">
      <c r="A76" s="7">
        <f t="shared" si="7"/>
        <v>2051</v>
      </c>
      <c r="B76" s="38">
        <f>B75*(1+population!E62)</f>
        <v>9.176597207938245</v>
      </c>
      <c r="C76" s="38">
        <f>C75*(1+population!G62)</f>
        <v>6.154670991260684</v>
      </c>
      <c r="D76" s="13">
        <f t="shared" si="8"/>
        <v>3.021926216677562</v>
      </c>
      <c r="E76" s="13"/>
      <c r="F76" s="3">
        <f>F$30-F$28*MIN($B$28,$A76-$A$30)</f>
        <v>2687.5200000000004</v>
      </c>
      <c r="G76" s="3">
        <f>G$30-G$28*MIN($B$28,$A76-$A$30)</f>
        <v>1718.7251854160172</v>
      </c>
      <c r="H76" s="3">
        <f t="shared" si="9"/>
        <v>21734.66207950558</v>
      </c>
      <c r="I76" s="3">
        <f t="shared" si="10"/>
        <v>16540.801382432914</v>
      </c>
      <c r="J76" s="3">
        <f t="shared" si="11"/>
        <v>5193.860697072666</v>
      </c>
      <c r="K76" s="5">
        <f t="shared" si="12"/>
        <v>1807.2805204597103</v>
      </c>
      <c r="L76" s="25"/>
    </row>
    <row r="77" spans="1:12" ht="13.5">
      <c r="A77" s="7">
        <f t="shared" si="7"/>
        <v>2052</v>
      </c>
      <c r="B77" s="38">
        <f>B76*(1+population!E63)</f>
        <v>9.19972223290225</v>
      </c>
      <c r="C77" s="38">
        <f>C76*(1+population!G63)</f>
        <v>6.15299692075106</v>
      </c>
      <c r="D77" s="13">
        <f t="shared" si="8"/>
        <v>3.0467253121511897</v>
      </c>
      <c r="E77" s="13"/>
      <c r="F77" s="3">
        <f>F$30-F$28*MIN($B$28,$A77-$A$30)</f>
        <v>2474.6399999999994</v>
      </c>
      <c r="G77" s="3">
        <f>G$30-G$28*MIN($B$28,$A77-$A$30)</f>
        <v>1748.0438890620128</v>
      </c>
      <c r="H77" s="3">
        <f t="shared" si="9"/>
        <v>20552.26186352384</v>
      </c>
      <c r="I77" s="3">
        <f t="shared" si="10"/>
        <v>15226.4522999674</v>
      </c>
      <c r="J77" s="3">
        <f t="shared" si="11"/>
        <v>5325.8095635564405</v>
      </c>
      <c r="K77" s="5">
        <f t="shared" si="12"/>
        <v>1811.4589235238648</v>
      </c>
      <c r="L77" s="25"/>
    </row>
    <row r="78" spans="1:12" ht="13.5">
      <c r="A78" s="7">
        <f t="shared" si="7"/>
        <v>2053</v>
      </c>
      <c r="B78" s="38">
        <f>B77*(1+population!E64)</f>
        <v>9.222905532929165</v>
      </c>
      <c r="C78" s="38">
        <f>C77*(1+population!G64)</f>
        <v>6.151323305588615</v>
      </c>
      <c r="D78" s="13">
        <f t="shared" si="8"/>
        <v>3.0715822273405493</v>
      </c>
      <c r="E78" s="13"/>
      <c r="F78" s="3">
        <f>F$30-F$28*MIN($B$28,$A78-$A$30)</f>
        <v>2261.76</v>
      </c>
      <c r="G78" s="3">
        <f>G$30-G$28*MIN($B$28,$A78-$A$30)</f>
        <v>1777.3625927080086</v>
      </c>
      <c r="H78" s="3">
        <f t="shared" si="9"/>
        <v>19372.13235094995</v>
      </c>
      <c r="I78" s="3">
        <f t="shared" si="10"/>
        <v>13912.816999648108</v>
      </c>
      <c r="J78" s="3">
        <f t="shared" si="11"/>
        <v>5459.315351301839</v>
      </c>
      <c r="K78" s="5">
        <f t="shared" si="12"/>
        <v>1814.2420491528708</v>
      </c>
      <c r="L78" s="25"/>
    </row>
    <row r="79" spans="1:12" ht="13.5">
      <c r="A79" s="7">
        <f t="shared" si="7"/>
        <v>2054</v>
      </c>
      <c r="B79" s="38">
        <f>B78*(1+population!E65)</f>
        <v>9.246147254872147</v>
      </c>
      <c r="C79" s="38">
        <f>C78*(1+population!G65)</f>
        <v>6.149650145649495</v>
      </c>
      <c r="D79" s="13">
        <f t="shared" si="8"/>
        <v>3.0964971092226516</v>
      </c>
      <c r="E79" s="13"/>
      <c r="F79" s="3">
        <f>F$30-F$28*MIN($B$28,$A79-$A$30)</f>
        <v>2048.880000000001</v>
      </c>
      <c r="G79" s="3">
        <f>G$30-G$28*MIN($B$28,$A79-$A$30)</f>
        <v>1806.6812963540044</v>
      </c>
      <c r="H79" s="3">
        <f t="shared" si="9"/>
        <v>18194.278601865153</v>
      </c>
      <c r="I79" s="3">
        <f t="shared" si="10"/>
        <v>12599.895190418345</v>
      </c>
      <c r="J79" s="3">
        <f t="shared" si="11"/>
        <v>5594.383411446807</v>
      </c>
      <c r="K79" s="5">
        <f t="shared" si="12"/>
        <v>1815.6323719316842</v>
      </c>
      <c r="L79" s="25"/>
    </row>
    <row r="80" spans="1:12" ht="13.5">
      <c r="A80" s="7">
        <f t="shared" si="7"/>
        <v>2055</v>
      </c>
      <c r="B80" s="38">
        <f>B79*(1+population!E66)</f>
        <v>9.269447545954426</v>
      </c>
      <c r="C80" s="38">
        <f>C79*(1+population!G66)</f>
        <v>6.147977440809878</v>
      </c>
      <c r="D80" s="13">
        <f t="shared" si="8"/>
        <v>3.1214701051445477</v>
      </c>
      <c r="E80" s="13"/>
      <c r="F80" s="3">
        <f>F$30-F$28*MIN($B$28,$A80-$A$30)</f>
        <v>1836</v>
      </c>
      <c r="G80" s="3">
        <f>G$30-G$28*MIN($B$28,$A80-$A$30)</f>
        <v>1836</v>
      </c>
      <c r="H80" s="3">
        <f t="shared" si="9"/>
        <v>17018.705694372326</v>
      </c>
      <c r="I80" s="3">
        <f t="shared" si="10"/>
        <v>11287.686581326936</v>
      </c>
      <c r="J80" s="3">
        <f t="shared" si="11"/>
        <v>5731.0191130453895</v>
      </c>
      <c r="K80" s="5">
        <f t="shared" si="12"/>
        <v>1815.6323719316842</v>
      </c>
      <c r="L80" s="25"/>
    </row>
    <row r="81" spans="1:12" ht="13.5">
      <c r="A81" s="7">
        <f t="shared" si="7"/>
        <v>2056</v>
      </c>
      <c r="B81" s="38">
        <f>B80*(1+population!E67)</f>
        <v>9.286317940488063</v>
      </c>
      <c r="C81" s="38">
        <f>C80*(1+population!G67)</f>
        <v>6.146385114652708</v>
      </c>
      <c r="D81" s="13">
        <f t="shared" si="8"/>
        <v>3.1399328258353547</v>
      </c>
      <c r="E81" s="13"/>
      <c r="F81" s="3">
        <f>F$30-F$28*MIN($B$28,$A81-$A$30)</f>
        <v>1836</v>
      </c>
      <c r="G81" s="3">
        <f>G$30-G$28*MIN($B$28,$A81-$A$30)</f>
        <v>1836</v>
      </c>
      <c r="H81" s="3">
        <f t="shared" si="9"/>
        <v>17049.679738736086</v>
      </c>
      <c r="I81" s="3">
        <f t="shared" si="10"/>
        <v>11284.763070502373</v>
      </c>
      <c r="J81" s="3">
        <f t="shared" si="11"/>
        <v>5764.916668233711</v>
      </c>
      <c r="K81" s="5">
        <f t="shared" si="12"/>
        <v>1815.6323719316842</v>
      </c>
      <c r="L81" s="25"/>
    </row>
    <row r="82" spans="1:12" ht="13.5">
      <c r="A82" s="7">
        <f t="shared" si="7"/>
        <v>2057</v>
      </c>
      <c r="B82" s="38">
        <f>B81*(1+population!E68)</f>
        <v>9.303219039139751</v>
      </c>
      <c r="C82" s="38">
        <f>C81*(1+population!G68)</f>
        <v>6.144793200908013</v>
      </c>
      <c r="D82" s="13">
        <f t="shared" si="8"/>
        <v>3.1584258382317385</v>
      </c>
      <c r="E82" s="13"/>
      <c r="F82" s="3">
        <f>F$30-F$28*MIN($B$28,$A82-$A$30)</f>
        <v>1836</v>
      </c>
      <c r="G82" s="3">
        <f>G$30-G$28*MIN($B$28,$A82-$A$30)</f>
        <v>1836</v>
      </c>
      <c r="H82" s="3">
        <f t="shared" si="9"/>
        <v>17080.710155860583</v>
      </c>
      <c r="I82" s="3">
        <f t="shared" si="10"/>
        <v>11281.840316867112</v>
      </c>
      <c r="J82" s="3">
        <f t="shared" si="11"/>
        <v>5798.869838993472</v>
      </c>
      <c r="K82" s="5">
        <f t="shared" si="12"/>
        <v>1815.6323719316842</v>
      </c>
      <c r="L82" s="25"/>
    </row>
    <row r="83" spans="1:12" ht="13.5">
      <c r="A83" s="7">
        <f t="shared" si="7"/>
        <v>2058</v>
      </c>
      <c r="B83" s="38">
        <f>B82*(1+population!E69)</f>
        <v>9.320150897790985</v>
      </c>
      <c r="C83" s="38">
        <f>C82*(1+population!G69)</f>
        <v>6.143201699468977</v>
      </c>
      <c r="D83" s="13">
        <f t="shared" si="8"/>
        <v>3.1769491983220073</v>
      </c>
      <c r="E83" s="13"/>
      <c r="F83" s="3">
        <f>F$30-F$28*MIN($B$28,$A83-$A$30)</f>
        <v>1836</v>
      </c>
      <c r="G83" s="3">
        <f>G$30-G$28*MIN($B$28,$A83-$A$30)</f>
        <v>1836</v>
      </c>
      <c r="H83" s="3">
        <f t="shared" si="9"/>
        <v>17111.797048344248</v>
      </c>
      <c r="I83" s="3">
        <f t="shared" si="10"/>
        <v>11278.918320225042</v>
      </c>
      <c r="J83" s="3">
        <f t="shared" si="11"/>
        <v>5832.878728119205</v>
      </c>
      <c r="K83" s="5">
        <f t="shared" si="12"/>
        <v>1815.6323719316842</v>
      </c>
      <c r="L83" s="25"/>
    </row>
    <row r="84" spans="1:12" ht="13.5">
      <c r="A84" s="7">
        <f t="shared" si="7"/>
        <v>2059</v>
      </c>
      <c r="B84" s="38">
        <f>B83*(1+population!E70)</f>
        <v>9.337113572424963</v>
      </c>
      <c r="C84" s="38">
        <f>C83*(1+population!G70)</f>
        <v>6.141610610228815</v>
      </c>
      <c r="D84" s="13">
        <f t="shared" si="8"/>
        <v>3.195502962196148</v>
      </c>
      <c r="E84" s="13"/>
      <c r="F84" s="3">
        <f>F$30-F$28*MIN($B$28,$A84-$A$30)</f>
        <v>1836</v>
      </c>
      <c r="G84" s="3">
        <f>G$30-G$28*MIN($B$28,$A84-$A$30)</f>
        <v>1836</v>
      </c>
      <c r="H84" s="3">
        <f t="shared" si="9"/>
        <v>17142.94051897223</v>
      </c>
      <c r="I84" s="3">
        <f t="shared" si="10"/>
        <v>11275.997080380104</v>
      </c>
      <c r="J84" s="3">
        <f t="shared" si="11"/>
        <v>5866.943438592128</v>
      </c>
      <c r="K84" s="5">
        <f t="shared" si="12"/>
        <v>1815.6323719316842</v>
      </c>
      <c r="L84" s="25"/>
    </row>
    <row r="85" spans="1:12" ht="13.5">
      <c r="A85" s="7">
        <f t="shared" si="7"/>
        <v>2060</v>
      </c>
      <c r="B85" s="38">
        <f>B84*(1+population!E71)</f>
        <v>9.354107119126775</v>
      </c>
      <c r="C85" s="38">
        <f>C84*(1+population!G71)</f>
        <v>6.140019933080766</v>
      </c>
      <c r="D85" s="13">
        <f t="shared" si="8"/>
        <v>3.214087186046009</v>
      </c>
      <c r="E85" s="13"/>
      <c r="F85" s="3">
        <f>F$30-F$28*MIN($B$28,$A85-$A$30)</f>
        <v>1836</v>
      </c>
      <c r="G85" s="3">
        <f>G$30-G$28*MIN($B$28,$A85-$A$30)</f>
        <v>1836</v>
      </c>
      <c r="H85" s="3">
        <f t="shared" si="9"/>
        <v>17174.14067071676</v>
      </c>
      <c r="I85" s="3">
        <f t="shared" si="10"/>
        <v>11273.076597136287</v>
      </c>
      <c r="J85" s="3">
        <f t="shared" si="11"/>
        <v>5901.064073580473</v>
      </c>
      <c r="K85" s="5">
        <f t="shared" si="12"/>
        <v>1815.6323719316842</v>
      </c>
      <c r="L85" s="25"/>
    </row>
    <row r="86" spans="1:12" ht="13.5">
      <c r="A86" s="7">
        <f t="shared" si="7"/>
        <v>2061</v>
      </c>
      <c r="B86" s="38">
        <f>B85*(1+population!E72)</f>
        <v>9.366080376239257</v>
      </c>
      <c r="C86" s="38">
        <f>C85*(1+population!G72)</f>
        <v>6.138662988675555</v>
      </c>
      <c r="D86" s="13">
        <f t="shared" si="8"/>
        <v>3.227417387563702</v>
      </c>
      <c r="E86" s="13"/>
      <c r="F86" s="3">
        <f>F$30-F$28*MIN($B$28,$A86-$A$30)</f>
        <v>1836</v>
      </c>
      <c r="G86" s="3">
        <f>G$30-G$28*MIN($B$28,$A86-$A$30)</f>
        <v>1836</v>
      </c>
      <c r="H86" s="3">
        <f t="shared" si="9"/>
        <v>17196.123570775275</v>
      </c>
      <c r="I86" s="3">
        <f t="shared" si="10"/>
        <v>11270.585247208319</v>
      </c>
      <c r="J86" s="3">
        <f t="shared" si="11"/>
        <v>5925.538323566957</v>
      </c>
      <c r="K86" s="5">
        <f t="shared" si="12"/>
        <v>1815.6323719316842</v>
      </c>
      <c r="L86" s="25"/>
    </row>
    <row r="87" spans="1:12" ht="13.5">
      <c r="A87" s="7">
        <f t="shared" si="7"/>
        <v>2062</v>
      </c>
      <c r="B87" s="38">
        <f>B86*(1+population!E73)</f>
        <v>9.378068959120842</v>
      </c>
      <c r="C87" s="38">
        <f>C86*(1+population!G73)</f>
        <v>6.137306344155057</v>
      </c>
      <c r="D87" s="13">
        <f t="shared" si="8"/>
        <v>3.240762614965785</v>
      </c>
      <c r="E87" s="13"/>
      <c r="F87" s="3">
        <f>F$30-F$28*MIN($B$28,$A87-$A$30)</f>
        <v>1836</v>
      </c>
      <c r="G87" s="3">
        <f>G$30-G$28*MIN($B$28,$A87-$A$30)</f>
        <v>1836</v>
      </c>
      <c r="H87" s="3">
        <f t="shared" si="9"/>
        <v>17218.134608945868</v>
      </c>
      <c r="I87" s="3">
        <f t="shared" si="10"/>
        <v>11268.094447868685</v>
      </c>
      <c r="J87" s="3">
        <f t="shared" si="11"/>
        <v>5950.040161077181</v>
      </c>
      <c r="K87" s="5">
        <f t="shared" si="12"/>
        <v>1815.6323719316842</v>
      </c>
      <c r="L87" s="25"/>
    </row>
    <row r="88" spans="1:12" ht="13.5">
      <c r="A88" s="7">
        <f t="shared" si="7"/>
        <v>2063</v>
      </c>
      <c r="B88" s="38">
        <f>B87*(1+population!E74)</f>
        <v>9.390072887388516</v>
      </c>
      <c r="C88" s="38">
        <f>C87*(1+population!G74)</f>
        <v>6.135949999452999</v>
      </c>
      <c r="D88" s="13">
        <f t="shared" si="8"/>
        <v>3.2541228879355177</v>
      </c>
      <c r="E88" s="13"/>
      <c r="F88" s="3">
        <f>F$30-F$28*MIN($B$28,$A88-$A$30)</f>
        <v>1836</v>
      </c>
      <c r="G88" s="3">
        <f>G$30-G$28*MIN($B$28,$A88-$A$30)</f>
        <v>1836</v>
      </c>
      <c r="H88" s="3">
        <f t="shared" si="9"/>
        <v>17240.173821245317</v>
      </c>
      <c r="I88" s="3">
        <f t="shared" si="10"/>
        <v>11265.604198995705</v>
      </c>
      <c r="J88" s="3">
        <f t="shared" si="11"/>
        <v>5974.569622249611</v>
      </c>
      <c r="K88" s="5">
        <f t="shared" si="12"/>
        <v>1815.6323719316842</v>
      </c>
      <c r="L88" s="25"/>
    </row>
    <row r="89" spans="1:12" ht="13.5">
      <c r="A89" s="7">
        <f t="shared" si="7"/>
        <v>2064</v>
      </c>
      <c r="B89" s="38">
        <f>B88*(1+population!E75)</f>
        <v>9.402092180684374</v>
      </c>
      <c r="C89" s="38">
        <f>C88*(1+population!G75)</f>
        <v>6.13459395450312</v>
      </c>
      <c r="D89" s="13">
        <f t="shared" si="8"/>
        <v>3.267498226181254</v>
      </c>
      <c r="E89" s="13"/>
      <c r="F89" s="3">
        <f>F$30-F$28*MIN($B$28,$A89-$A$30)</f>
        <v>1836</v>
      </c>
      <c r="G89" s="3">
        <f>G$30-G$28*MIN($B$28,$A89-$A$30)</f>
        <v>1836</v>
      </c>
      <c r="H89" s="3">
        <f t="shared" si="9"/>
        <v>17262.24124373651</v>
      </c>
      <c r="I89" s="3">
        <f t="shared" si="10"/>
        <v>11263.114500467727</v>
      </c>
      <c r="J89" s="3">
        <f t="shared" si="11"/>
        <v>5999.126743268782</v>
      </c>
      <c r="K89" s="5">
        <f t="shared" si="12"/>
        <v>1815.6323719316842</v>
      </c>
      <c r="L89" s="25"/>
    </row>
    <row r="90" spans="1:12" ht="13.5">
      <c r="A90" s="7">
        <f t="shared" si="7"/>
        <v>2065</v>
      </c>
      <c r="B90" s="38">
        <f>B89*(1+population!E76)</f>
        <v>9.41412685867565</v>
      </c>
      <c r="C90" s="38">
        <f>C89*(1+population!G76)</f>
        <v>6.133238209239175</v>
      </c>
      <c r="D90" s="13">
        <f t="shared" si="8"/>
        <v>3.2808886494364744</v>
      </c>
      <c r="E90" s="13"/>
      <c r="F90" s="3">
        <f>F$30-F$28*MIN($B$28,$A90-$A$30)</f>
        <v>1836</v>
      </c>
      <c r="G90" s="3">
        <f>G$30-G$28*MIN($B$28,$A90-$A$30)</f>
        <v>1836</v>
      </c>
      <c r="H90" s="3">
        <f t="shared" si="9"/>
        <v>17284.33691252849</v>
      </c>
      <c r="I90" s="3">
        <f t="shared" si="10"/>
        <v>11260.625352163124</v>
      </c>
      <c r="J90" s="3">
        <f t="shared" si="11"/>
        <v>6023.711560365367</v>
      </c>
      <c r="K90" s="5">
        <f t="shared" si="12"/>
        <v>1815.6323719316842</v>
      </c>
      <c r="L90" s="25"/>
    </row>
    <row r="91" spans="1:12" ht="13.5">
      <c r="A91" s="7">
        <f t="shared" si="7"/>
        <v>2066</v>
      </c>
      <c r="B91" s="38">
        <f>B90*(1+population!E77)</f>
        <v>9.42137573635683</v>
      </c>
      <c r="C91" s="38">
        <f>C90*(1+population!G77)</f>
        <v>6.132023828073745</v>
      </c>
      <c r="D91" s="13">
        <f t="shared" si="8"/>
        <v>3.289351908283084</v>
      </c>
      <c r="E91" s="13"/>
      <c r="F91" s="3">
        <f>F$30-F$28*MIN($B$28,$A91-$A$30)</f>
        <v>1836</v>
      </c>
      <c r="G91" s="3">
        <f>G$30-G$28*MIN($B$28,$A91-$A$30)</f>
        <v>1836</v>
      </c>
      <c r="H91" s="3">
        <f t="shared" si="9"/>
        <v>17297.645851951136</v>
      </c>
      <c r="I91" s="3">
        <f t="shared" si="10"/>
        <v>11258.395748343395</v>
      </c>
      <c r="J91" s="3">
        <f t="shared" si="11"/>
        <v>6039.250103607743</v>
      </c>
      <c r="K91" s="5">
        <f t="shared" si="12"/>
        <v>1815.6323719316842</v>
      </c>
      <c r="L91" s="25"/>
    </row>
    <row r="92" spans="1:12" ht="13.5">
      <c r="A92" s="7">
        <f t="shared" si="7"/>
        <v>2067</v>
      </c>
      <c r="B92" s="38">
        <f>B91*(1+population!E78)</f>
        <v>9.428630195673824</v>
      </c>
      <c r="C92" s="38">
        <f>C91*(1+population!G78)</f>
        <v>6.130809687355786</v>
      </c>
      <c r="D92" s="13">
        <f t="shared" si="8"/>
        <v>3.297820508318038</v>
      </c>
      <c r="E92" s="13"/>
      <c r="F92" s="3">
        <f>F$30-F$28*MIN($B$28,$A92-$A$30)</f>
        <v>1836</v>
      </c>
      <c r="G92" s="3">
        <f>G$30-G$28*MIN($B$28,$A92-$A$30)</f>
        <v>1836</v>
      </c>
      <c r="H92" s="3">
        <f t="shared" si="9"/>
        <v>17310.965039257142</v>
      </c>
      <c r="I92" s="3">
        <f t="shared" si="10"/>
        <v>11256.166585985222</v>
      </c>
      <c r="J92" s="3">
        <f t="shared" si="11"/>
        <v>6054.798453271918</v>
      </c>
      <c r="K92" s="5">
        <f t="shared" si="12"/>
        <v>1815.6323719316842</v>
      </c>
      <c r="L92" s="25"/>
    </row>
    <row r="93" spans="1:12" ht="13.5">
      <c r="A93" s="7">
        <f t="shared" si="7"/>
        <v>2068</v>
      </c>
      <c r="B93" s="38">
        <f>B92*(1+population!E79)</f>
        <v>9.435890240924492</v>
      </c>
      <c r="C93" s="38">
        <f>C92*(1+population!G79)</f>
        <v>6.129595787037689</v>
      </c>
      <c r="D93" s="13">
        <f t="shared" si="8"/>
        <v>3.306294453886802</v>
      </c>
      <c r="E93" s="13"/>
      <c r="F93" s="3">
        <f>F$30-F$28*MIN($B$28,$A93-$A$30)</f>
        <v>1836</v>
      </c>
      <c r="G93" s="3">
        <f>G$30-G$28*MIN($B$28,$A93-$A$30)</f>
        <v>1836</v>
      </c>
      <c r="H93" s="3">
        <f t="shared" si="9"/>
        <v>17324.29448233737</v>
      </c>
      <c r="I93" s="3">
        <f t="shared" si="10"/>
        <v>11253.937865001199</v>
      </c>
      <c r="J93" s="3">
        <f t="shared" si="11"/>
        <v>6070.356617336169</v>
      </c>
      <c r="K93" s="5">
        <f t="shared" si="12"/>
        <v>1815.6323719316842</v>
      </c>
      <c r="L93" s="25"/>
    </row>
    <row r="94" spans="1:12" ht="13.5">
      <c r="A94" s="7">
        <f t="shared" si="7"/>
        <v>2069</v>
      </c>
      <c r="B94" s="38">
        <f>B93*(1+population!E80)</f>
        <v>9.443155876410003</v>
      </c>
      <c r="C94" s="38">
        <f>C93*(1+population!G80)</f>
        <v>6.1283821270718555</v>
      </c>
      <c r="D94" s="13">
        <f t="shared" si="8"/>
        <v>3.3147737493381477</v>
      </c>
      <c r="E94" s="13"/>
      <c r="F94" s="3">
        <f>F$30-F$28*MIN($B$28,$A94-$A$30)</f>
        <v>1836</v>
      </c>
      <c r="G94" s="3">
        <f>G$30-G$28*MIN($B$28,$A94-$A$30)</f>
        <v>1836</v>
      </c>
      <c r="H94" s="3">
        <f t="shared" si="9"/>
        <v>17337.634189088763</v>
      </c>
      <c r="I94" s="3">
        <f t="shared" si="10"/>
        <v>11251.709585303926</v>
      </c>
      <c r="J94" s="3">
        <f t="shared" si="11"/>
        <v>6085.924603784839</v>
      </c>
      <c r="K94" s="5">
        <f t="shared" si="12"/>
        <v>1815.6323719316842</v>
      </c>
      <c r="L94" s="25"/>
    </row>
    <row r="95" spans="1:12" ht="13.5">
      <c r="A95" s="7">
        <f t="shared" si="7"/>
        <v>2070</v>
      </c>
      <c r="B95" s="38">
        <f>B94*(1+population!E81)</f>
        <v>9.450427106434839</v>
      </c>
      <c r="C95" s="38">
        <f>C94*(1+population!G81)</f>
        <v>6.127168707410695</v>
      </c>
      <c r="D95" s="13">
        <f t="shared" si="8"/>
        <v>3.3232583990241444</v>
      </c>
      <c r="E95" s="13"/>
      <c r="F95" s="3">
        <f>F$30-F$28*MIN($B$28,$A95-$A$30)</f>
        <v>1836</v>
      </c>
      <c r="G95" s="3">
        <f>G$30-G$28*MIN($B$28,$A95-$A$30)</f>
        <v>1836</v>
      </c>
      <c r="H95" s="3">
        <f t="shared" si="9"/>
        <v>17350.984167414364</v>
      </c>
      <c r="I95" s="3">
        <f t="shared" si="10"/>
        <v>11249.481746806036</v>
      </c>
      <c r="J95" s="3">
        <f t="shared" si="11"/>
        <v>6101.502420608329</v>
      </c>
      <c r="K95" s="5">
        <f t="shared" si="12"/>
        <v>1815.6323719316842</v>
      </c>
      <c r="L95" s="25"/>
    </row>
    <row r="96" spans="1:12" ht="13.5">
      <c r="A96" s="7">
        <f t="shared" si="7"/>
        <v>2071</v>
      </c>
      <c r="B96" s="38">
        <f>B95*(1+population!E82)</f>
        <v>9.453167730295704</v>
      </c>
      <c r="C96" s="38">
        <f>C95*(1+population!G82)</f>
        <v>6.126090325718191</v>
      </c>
      <c r="D96" s="13">
        <f t="shared" si="8"/>
        <v>3.327077404577513</v>
      </c>
      <c r="E96" s="13"/>
      <c r="F96" s="3">
        <f>F$30-F$28*MIN($B$28,$A96-$A$30)</f>
        <v>1836</v>
      </c>
      <c r="G96" s="3">
        <f>G$30-G$28*MIN($B$28,$A96-$A$30)</f>
        <v>1836</v>
      </c>
      <c r="H96" s="3">
        <f t="shared" si="9"/>
        <v>17356.015952822912</v>
      </c>
      <c r="I96" s="3">
        <f t="shared" si="10"/>
        <v>11247.501838018597</v>
      </c>
      <c r="J96" s="3">
        <f t="shared" si="11"/>
        <v>6108.514114804314</v>
      </c>
      <c r="K96" s="5">
        <f t="shared" si="12"/>
        <v>1815.6323719316842</v>
      </c>
      <c r="L96" s="25"/>
    </row>
    <row r="97" spans="1:12" ht="13.5">
      <c r="A97" s="7">
        <f t="shared" si="7"/>
        <v>2072</v>
      </c>
      <c r="B97" s="38">
        <f>B96*(1+population!E83)</f>
        <v>9.455909148937488</v>
      </c>
      <c r="C97" s="38">
        <f>C96*(1+population!G83)</f>
        <v>6.1250121338208645</v>
      </c>
      <c r="D97" s="13">
        <f t="shared" si="8"/>
        <v>3.3308970151166237</v>
      </c>
      <c r="E97" s="13"/>
      <c r="F97" s="3">
        <f>F$30-F$28*MIN($B$28,$A97-$A$30)</f>
        <v>1836</v>
      </c>
      <c r="G97" s="3">
        <f>G$30-G$28*MIN($B$28,$A97-$A$30)</f>
        <v>1836</v>
      </c>
      <c r="H97" s="3">
        <f t="shared" si="9"/>
        <v>17361.04919744923</v>
      </c>
      <c r="I97" s="3">
        <f t="shared" si="10"/>
        <v>11245.522277695107</v>
      </c>
      <c r="J97" s="3">
        <f t="shared" si="11"/>
        <v>6115.526919754121</v>
      </c>
      <c r="K97" s="5">
        <f t="shared" si="12"/>
        <v>1815.6323719316842</v>
      </c>
      <c r="L97" s="25"/>
    </row>
    <row r="98" spans="1:12" ht="13.5">
      <c r="A98" s="7">
        <f t="shared" si="7"/>
        <v>2073</v>
      </c>
      <c r="B98" s="38">
        <f>B97*(1+population!E84)</f>
        <v>9.458651362590679</v>
      </c>
      <c r="C98" s="38">
        <f>C97*(1+population!G84)</f>
        <v>6.123934131685313</v>
      </c>
      <c r="D98" s="13">
        <f t="shared" si="8"/>
        <v>3.3347172309053663</v>
      </c>
      <c r="E98" s="13"/>
      <c r="F98" s="3">
        <f>F$30-F$28*MIN($B$28,$A98-$A$30)</f>
        <v>1836</v>
      </c>
      <c r="G98" s="3">
        <f>G$30-G$28*MIN($B$28,$A98-$A$30)</f>
        <v>1836</v>
      </c>
      <c r="H98" s="3">
        <f t="shared" si="9"/>
        <v>17366.083901716487</v>
      </c>
      <c r="I98" s="3">
        <f t="shared" si="10"/>
        <v>11243.543065774234</v>
      </c>
      <c r="J98" s="3">
        <f t="shared" si="11"/>
        <v>6122.540835942253</v>
      </c>
      <c r="K98" s="5">
        <f t="shared" si="12"/>
        <v>1815.6323719316842</v>
      </c>
      <c r="L98" s="25"/>
    </row>
    <row r="99" spans="1:12" ht="13.5">
      <c r="A99" s="7">
        <f t="shared" si="7"/>
        <v>2074</v>
      </c>
      <c r="B99" s="38">
        <f>B98*(1+population!E85)</f>
        <v>9.461394371485829</v>
      </c>
      <c r="C99" s="38">
        <f>C98*(1+population!G85)</f>
        <v>6.122856319278136</v>
      </c>
      <c r="D99" s="13">
        <f t="shared" si="8"/>
        <v>3.338538052207693</v>
      </c>
      <c r="E99" s="13"/>
      <c r="F99" s="3">
        <f>F$30-F$28*MIN($B$28,$A99-$A$30)</f>
        <v>1836</v>
      </c>
      <c r="G99" s="3">
        <f>G$30-G$28*MIN($B$28,$A99-$A$30)</f>
        <v>1836</v>
      </c>
      <c r="H99" s="3">
        <f t="shared" si="9"/>
        <v>17371.12006604798</v>
      </c>
      <c r="I99" s="3">
        <f t="shared" si="10"/>
        <v>11241.564202194657</v>
      </c>
      <c r="J99" s="3">
        <f t="shared" si="11"/>
        <v>6129.555863853325</v>
      </c>
      <c r="K99" s="5">
        <f t="shared" si="12"/>
        <v>1815.6323719316842</v>
      </c>
      <c r="L99" s="25"/>
    </row>
    <row r="100" spans="1:12" ht="13.5">
      <c r="A100" s="7">
        <f t="shared" si="7"/>
        <v>2075</v>
      </c>
      <c r="B100" s="38">
        <f>B99*(1+population!E86)</f>
        <v>9.46413817585356</v>
      </c>
      <c r="C100" s="38">
        <f>C99*(1+population!G86)</f>
        <v>6.1217786965659435</v>
      </c>
      <c r="D100" s="13">
        <f t="shared" si="8"/>
        <v>3.342359479287616</v>
      </c>
      <c r="E100" s="13"/>
      <c r="F100" s="3">
        <f>F$30-F$28*MIN($B$28,$A100-$A$30)</f>
        <v>1836</v>
      </c>
      <c r="G100" s="3">
        <f>G$30-G$28*MIN($B$28,$A100-$A$30)</f>
        <v>1836</v>
      </c>
      <c r="H100" s="3">
        <f t="shared" si="9"/>
        <v>17376.157690867134</v>
      </c>
      <c r="I100" s="3">
        <f t="shared" si="10"/>
        <v>11239.585686895072</v>
      </c>
      <c r="J100" s="3">
        <f t="shared" si="11"/>
        <v>6136.572003972063</v>
      </c>
      <c r="K100" s="5">
        <f t="shared" si="12"/>
        <v>1815.6323719316842</v>
      </c>
      <c r="L100" s="25"/>
    </row>
    <row r="101" spans="1:12" ht="13.5">
      <c r="A101" s="7">
        <f t="shared" si="7"/>
        <v>2076</v>
      </c>
      <c r="B101" s="38">
        <f>B100*(1+population!E87)</f>
        <v>9.463002479272458</v>
      </c>
      <c r="C101" s="38">
        <f>C100*(1+population!G87)</f>
        <v>6.120878795097548</v>
      </c>
      <c r="D101" s="13">
        <f t="shared" si="8"/>
        <v>3.3421236841749096</v>
      </c>
      <c r="E101" s="13"/>
      <c r="F101" s="3">
        <f>F$30-F$28*MIN($B$28,$A101-$A$30)</f>
        <v>1836</v>
      </c>
      <c r="G101" s="3">
        <f>G$30-G$28*MIN($B$28,$A101-$A$30)</f>
        <v>1836</v>
      </c>
      <c r="H101" s="3">
        <f t="shared" si="9"/>
        <v>17374.07255194423</v>
      </c>
      <c r="I101" s="3">
        <f t="shared" si="10"/>
        <v>11237.933467799097</v>
      </c>
      <c r="J101" s="3">
        <f t="shared" si="11"/>
        <v>6136.139084145134</v>
      </c>
      <c r="K101" s="5">
        <f t="shared" si="12"/>
        <v>1815.6323719316842</v>
      </c>
      <c r="L101" s="25"/>
    </row>
    <row r="102" spans="1:12" ht="13.5">
      <c r="A102" s="7">
        <f t="shared" si="7"/>
        <v>2077</v>
      </c>
      <c r="B102" s="38">
        <f>B101*(1+population!E88)</f>
        <v>9.461866918974945</v>
      </c>
      <c r="C102" s="38">
        <f>C101*(1+population!G88)</f>
        <v>6.1199790259146685</v>
      </c>
      <c r="D102" s="13">
        <f t="shared" si="8"/>
        <v>3.3418878930602762</v>
      </c>
      <c r="E102" s="13"/>
      <c r="F102" s="3">
        <f>F$30-F$28*MIN($B$28,$A102-$A$30)</f>
        <v>1836</v>
      </c>
      <c r="G102" s="3">
        <f>G$30-G$28*MIN($B$28,$A102-$A$30)</f>
        <v>1836</v>
      </c>
      <c r="H102" s="3">
        <f t="shared" si="9"/>
        <v>17371.987663237996</v>
      </c>
      <c r="I102" s="3">
        <f t="shared" si="10"/>
        <v>11236.281491579331</v>
      </c>
      <c r="J102" s="3">
        <f t="shared" si="11"/>
        <v>6135.706171658667</v>
      </c>
      <c r="K102" s="5">
        <f t="shared" si="12"/>
        <v>1815.6323719316842</v>
      </c>
      <c r="L102" s="25"/>
    </row>
    <row r="103" spans="1:12" ht="13.5">
      <c r="A103" s="7">
        <f t="shared" si="7"/>
        <v>2078</v>
      </c>
      <c r="B103" s="38">
        <f>B102*(1+population!E89)</f>
        <v>9.460731494944667</v>
      </c>
      <c r="C103" s="38">
        <f>C102*(1+population!G89)</f>
        <v>6.119079388997859</v>
      </c>
      <c r="D103" s="13">
        <f t="shared" si="8"/>
        <v>3.3416521059468085</v>
      </c>
      <c r="E103" s="13"/>
      <c r="F103" s="3">
        <f>F$30-F$28*MIN($B$28,$A103-$A$30)</f>
        <v>1836</v>
      </c>
      <c r="G103" s="3">
        <f>G$30-G$28*MIN($B$28,$A103-$A$30)</f>
        <v>1836</v>
      </c>
      <c r="H103" s="3">
        <f t="shared" si="9"/>
        <v>17369.90302471841</v>
      </c>
      <c r="I103" s="3">
        <f t="shared" si="10"/>
        <v>11234.62975820007</v>
      </c>
      <c r="J103" s="3">
        <f t="shared" si="11"/>
        <v>6135.27326651834</v>
      </c>
      <c r="K103" s="5">
        <f t="shared" si="12"/>
        <v>1815.6323719316842</v>
      </c>
      <c r="L103" s="25"/>
    </row>
    <row r="104" spans="1:12" ht="13.5">
      <c r="A104" s="7">
        <f t="shared" si="7"/>
        <v>2079</v>
      </c>
      <c r="B104" s="38">
        <f>B103*(1+population!E90)</f>
        <v>9.459596207165275</v>
      </c>
      <c r="C104" s="38">
        <f>C103*(1+population!G90)</f>
        <v>6.1181798843276765</v>
      </c>
      <c r="D104" s="13">
        <f t="shared" si="8"/>
        <v>3.341416322837598</v>
      </c>
      <c r="E104" s="13"/>
      <c r="F104" s="3">
        <f>F$30-F$28*MIN($B$28,$A104-$A$30)</f>
        <v>1836</v>
      </c>
      <c r="G104" s="3">
        <f>G$30-G$28*MIN($B$28,$A104-$A$30)</f>
        <v>1836</v>
      </c>
      <c r="H104" s="3">
        <f t="shared" si="9"/>
        <v>17367.818636355445</v>
      </c>
      <c r="I104" s="3">
        <f t="shared" si="10"/>
        <v>11232.978267625615</v>
      </c>
      <c r="J104" s="3">
        <f t="shared" si="11"/>
        <v>6134.8403687298305</v>
      </c>
      <c r="K104" s="5">
        <f t="shared" si="12"/>
        <v>1815.6323719316842</v>
      </c>
      <c r="L104" s="25"/>
    </row>
    <row r="105" spans="1:12" ht="13.5">
      <c r="A105" s="7">
        <f t="shared" si="7"/>
        <v>2080</v>
      </c>
      <c r="B105" s="38">
        <f>B104*(1+population!E91)</f>
        <v>9.458461055620415</v>
      </c>
      <c r="C105" s="38">
        <f>C104*(1+population!G91)</f>
        <v>6.1172805118846805</v>
      </c>
      <c r="D105" s="13">
        <f t="shared" si="8"/>
        <v>3.3411805437357343</v>
      </c>
      <c r="E105" s="13"/>
      <c r="F105" s="3">
        <f>F$30-F$28*MIN($B$28,$A105-$A$30)</f>
        <v>1836</v>
      </c>
      <c r="G105" s="3">
        <f>G$30-G$28*MIN($B$28,$A105-$A$30)</f>
        <v>1836</v>
      </c>
      <c r="H105" s="3">
        <f t="shared" si="9"/>
        <v>17365.734498119084</v>
      </c>
      <c r="I105" s="3">
        <f t="shared" si="10"/>
        <v>11231.327019820274</v>
      </c>
      <c r="J105" s="3">
        <f t="shared" si="11"/>
        <v>6134.407478298808</v>
      </c>
      <c r="K105" s="5">
        <f t="shared" si="12"/>
        <v>1815.6323719316842</v>
      </c>
      <c r="L105" s="25"/>
    </row>
    <row r="106" spans="1:12" ht="13.5">
      <c r="A106" s="7">
        <f t="shared" si="7"/>
        <v>2081</v>
      </c>
      <c r="B106" s="38">
        <f>B105*(1+population!E92)</f>
        <v>9.454204748145386</v>
      </c>
      <c r="C106" s="38">
        <f>C105*(1+population!G92)</f>
        <v>6.116601493747861</v>
      </c>
      <c r="D106" s="13">
        <f t="shared" si="8"/>
        <v>3.337603254397525</v>
      </c>
      <c r="E106" s="13"/>
      <c r="F106" s="3">
        <f>F$30-F$28*MIN($B$28,$A106-$A$30)</f>
        <v>1836</v>
      </c>
      <c r="G106" s="3">
        <f>G$30-G$28*MIN($B$28,$A106-$A$30)</f>
        <v>1836</v>
      </c>
      <c r="H106" s="3">
        <f t="shared" si="9"/>
        <v>17357.91991759493</v>
      </c>
      <c r="I106" s="3">
        <f t="shared" si="10"/>
        <v>11230.080342521074</v>
      </c>
      <c r="J106" s="3">
        <f t="shared" si="11"/>
        <v>6127.8395750738555</v>
      </c>
      <c r="K106" s="5">
        <f t="shared" si="12"/>
        <v>1815.6323719316842</v>
      </c>
      <c r="L106" s="25"/>
    </row>
    <row r="107" spans="1:12" ht="13.5">
      <c r="A107" s="7">
        <f t="shared" si="7"/>
        <v>2082</v>
      </c>
      <c r="B107" s="38">
        <f>B106*(1+population!E93)</f>
        <v>9.44995035600872</v>
      </c>
      <c r="C107" s="38">
        <f>C106*(1+population!G93)</f>
        <v>6.115922550982056</v>
      </c>
      <c r="D107" s="13">
        <f t="shared" si="8"/>
        <v>3.3340278050266647</v>
      </c>
      <c r="E107" s="13"/>
      <c r="F107" s="3">
        <f>F$30-F$28*MIN($B$28,$A107-$A$30)</f>
        <v>1836</v>
      </c>
      <c r="G107" s="3">
        <f>G$30-G$28*MIN($B$28,$A107-$A$30)</f>
        <v>1836</v>
      </c>
      <c r="H107" s="3">
        <f t="shared" si="9"/>
        <v>17350.10885363201</v>
      </c>
      <c r="I107" s="3">
        <f t="shared" si="10"/>
        <v>11228.833803603055</v>
      </c>
      <c r="J107" s="3">
        <f t="shared" si="11"/>
        <v>6121.275050028957</v>
      </c>
      <c r="K107" s="5">
        <f t="shared" si="12"/>
        <v>1815.6323719316842</v>
      </c>
      <c r="L107" s="25"/>
    </row>
    <row r="108" spans="1:12" ht="13.5">
      <c r="A108" s="7">
        <f t="shared" si="7"/>
        <v>2083</v>
      </c>
      <c r="B108" s="38">
        <f>B107*(1+population!E94)</f>
        <v>9.445697878348517</v>
      </c>
      <c r="C108" s="38">
        <f>C107*(1+population!G94)</f>
        <v>6.115243683578897</v>
      </c>
      <c r="D108" s="13">
        <f t="shared" si="8"/>
        <v>3.3304541947696196</v>
      </c>
      <c r="E108" s="13"/>
      <c r="F108" s="3">
        <f>F$30-F$28*MIN($B$28,$A108-$A$30)</f>
        <v>1836</v>
      </c>
      <c r="G108" s="3">
        <f>G$30-G$28*MIN($B$28,$A108-$A$30)</f>
        <v>1836</v>
      </c>
      <c r="H108" s="3">
        <f t="shared" si="9"/>
        <v>17342.301304647877</v>
      </c>
      <c r="I108" s="3">
        <f t="shared" si="10"/>
        <v>11227.587403050855</v>
      </c>
      <c r="J108" s="3">
        <f t="shared" si="11"/>
        <v>6114.7139015970215</v>
      </c>
      <c r="K108" s="5">
        <f t="shared" si="12"/>
        <v>1815.6323719316842</v>
      </c>
      <c r="L108" s="25"/>
    </row>
    <row r="109" spans="1:12" ht="13.5">
      <c r="A109" s="7">
        <f t="shared" si="7"/>
        <v>2084</v>
      </c>
      <c r="B109" s="38">
        <f>B108*(1+population!E95)</f>
        <v>9.441447314303261</v>
      </c>
      <c r="C109" s="38">
        <f>C108*(1+population!G95)</f>
        <v>6.11456489153002</v>
      </c>
      <c r="D109" s="13">
        <f t="shared" si="8"/>
        <v>3.3268824227732408</v>
      </c>
      <c r="E109" s="13"/>
      <c r="F109" s="3">
        <f>F$30-F$28*MIN($B$28,$A109-$A$30)</f>
        <v>1836</v>
      </c>
      <c r="G109" s="3">
        <f>G$30-G$28*MIN($B$28,$A109-$A$30)</f>
        <v>1836</v>
      </c>
      <c r="H109" s="3">
        <f t="shared" si="9"/>
        <v>17334.497269060786</v>
      </c>
      <c r="I109" s="3">
        <f t="shared" si="10"/>
        <v>11226.341140849117</v>
      </c>
      <c r="J109" s="3">
        <f t="shared" si="11"/>
        <v>6108.15612821167</v>
      </c>
      <c r="K109" s="5">
        <f t="shared" si="12"/>
        <v>1815.6323719316842</v>
      </c>
      <c r="L109" s="25"/>
    </row>
    <row r="110" spans="1:12" ht="13.5">
      <c r="A110" s="7">
        <f t="shared" si="7"/>
        <v>2085</v>
      </c>
      <c r="B110" s="38">
        <f>B109*(1+population!E96)</f>
        <v>9.437198663011825</v>
      </c>
      <c r="C110" s="38">
        <f>C109*(1+population!G96)</f>
        <v>6.11388617482706</v>
      </c>
      <c r="D110" s="13">
        <f t="shared" si="8"/>
        <v>3.323312488184765</v>
      </c>
      <c r="E110" s="13"/>
      <c r="F110" s="3">
        <f>F$30-F$28*MIN($B$28,$A110-$A$30)</f>
        <v>1836</v>
      </c>
      <c r="G110" s="3">
        <f>G$30-G$28*MIN($B$28,$A110-$A$30)</f>
        <v>1836</v>
      </c>
      <c r="H110" s="3">
        <f t="shared" si="9"/>
        <v>17326.69674528971</v>
      </c>
      <c r="I110" s="3">
        <f t="shared" si="10"/>
        <v>11225.095016982483</v>
      </c>
      <c r="J110" s="3">
        <f t="shared" si="11"/>
        <v>6101.601728307229</v>
      </c>
      <c r="K110" s="5">
        <f t="shared" si="12"/>
        <v>1815.6323719316842</v>
      </c>
      <c r="L110" s="25"/>
    </row>
    <row r="111" spans="1:12" ht="13.5">
      <c r="A111" s="7">
        <f t="shared" si="7"/>
        <v>2086</v>
      </c>
      <c r="B111" s="38">
        <f>B110*(1+population!E97)</f>
        <v>9.430498251961087</v>
      </c>
      <c r="C111" s="38">
        <f>C110*(1+population!G97)</f>
        <v>6.113445975022473</v>
      </c>
      <c r="D111" s="13">
        <f t="shared" si="8"/>
        <v>3.3170522769386137</v>
      </c>
      <c r="E111" s="13"/>
      <c r="F111" s="3">
        <f>F$30-F$28*MIN($B$28,$A111-$A$30)</f>
        <v>1836</v>
      </c>
      <c r="G111" s="3">
        <f>G$30-G$28*MIN($B$28,$A111-$A$30)</f>
        <v>1836</v>
      </c>
      <c r="H111" s="3">
        <f t="shared" si="9"/>
        <v>17314.394790600556</v>
      </c>
      <c r="I111" s="3">
        <f t="shared" si="10"/>
        <v>11224.28681014126</v>
      </c>
      <c r="J111" s="3">
        <f t="shared" si="11"/>
        <v>6090.107980459295</v>
      </c>
      <c r="K111" s="5">
        <f t="shared" si="12"/>
        <v>1815.6323719316842</v>
      </c>
      <c r="L111" s="25"/>
    </row>
    <row r="112" spans="1:12" ht="13.5">
      <c r="A112" s="7">
        <f aca="true" t="shared" si="13" ref="A112:A130">A111+1</f>
        <v>2087</v>
      </c>
      <c r="B112" s="38">
        <f>B111*(1+population!E98)</f>
        <v>9.423802598202194</v>
      </c>
      <c r="C112" s="38">
        <f>C111*(1+population!G98)</f>
        <v>6.1130058069122715</v>
      </c>
      <c r="D112" s="13">
        <f aca="true" t="shared" si="14" ref="D112:D130">B112-C112</f>
        <v>3.3107967912899223</v>
      </c>
      <c r="E112" s="13"/>
      <c r="F112" s="3">
        <f>F$30-F$28*MIN($B$28,$A112-$A$30)</f>
        <v>1836</v>
      </c>
      <c r="G112" s="3">
        <f>G$30-G$28*MIN($B$28,$A112-$A$30)</f>
        <v>1836</v>
      </c>
      <c r="H112" s="3">
        <f aca="true" t="shared" si="15" ref="H112:H130">I112+J112</f>
        <v>17302.101570299226</v>
      </c>
      <c r="I112" s="3">
        <f aca="true" t="shared" si="16" ref="I112:I130">F112*C112</f>
        <v>11223.47866149093</v>
      </c>
      <c r="J112" s="3">
        <f aca="true" t="shared" si="17" ref="J112:J130">G112*D112</f>
        <v>6078.622908808297</v>
      </c>
      <c r="K112" s="5">
        <f>K111+(C112*(F112-F$26)+D112*(G112-G$26))/(100*B$26)</f>
        <v>1815.6323719316842</v>
      </c>
      <c r="L112" s="25"/>
    </row>
    <row r="113" spans="1:12" ht="13.5">
      <c r="A113" s="7">
        <f t="shared" si="13"/>
        <v>2088</v>
      </c>
      <c r="B113" s="38">
        <f>B112*(1+population!E99)</f>
        <v>9.41711169835747</v>
      </c>
      <c r="C113" s="38">
        <f>C112*(1+population!G99)</f>
        <v>6.112565670494174</v>
      </c>
      <c r="D113" s="13">
        <f t="shared" si="14"/>
        <v>3.304546027863296</v>
      </c>
      <c r="E113" s="13"/>
      <c r="F113" s="3">
        <f>F$30-F$28*MIN($B$28,$A113-$A$30)</f>
        <v>1836</v>
      </c>
      <c r="G113" s="3">
        <f>G$30-G$28*MIN($B$28,$A113-$A$30)</f>
        <v>1836</v>
      </c>
      <c r="H113" s="3">
        <f t="shared" si="15"/>
        <v>17289.817078184315</v>
      </c>
      <c r="I113" s="3">
        <f t="shared" si="16"/>
        <v>11222.670571027304</v>
      </c>
      <c r="J113" s="3">
        <f t="shared" si="17"/>
        <v>6067.146507157011</v>
      </c>
      <c r="K113" s="5">
        <f>K112+(C113*(F113-F$26)+D113*(G113-G$26))/(100*B$26)</f>
        <v>1815.6323719316842</v>
      </c>
      <c r="L113" s="25"/>
    </row>
    <row r="114" spans="1:12" ht="13.5">
      <c r="A114" s="7">
        <f t="shared" si="13"/>
        <v>2089</v>
      </c>
      <c r="B114" s="38">
        <f>B113*(1+population!E100)</f>
        <v>9.410425549051636</v>
      </c>
      <c r="C114" s="38">
        <f>C113*(1+population!G100)</f>
        <v>6.112125565765899</v>
      </c>
      <c r="D114" s="13">
        <f t="shared" si="14"/>
        <v>3.2982999832857374</v>
      </c>
      <c r="E114" s="13"/>
      <c r="F114" s="3">
        <f>F$30-F$28*MIN($B$28,$A114-$A$30)</f>
        <v>1836</v>
      </c>
      <c r="G114" s="3">
        <f>G$30-G$28*MIN($B$28,$A114-$A$30)</f>
        <v>1836</v>
      </c>
      <c r="H114" s="3">
        <f t="shared" si="15"/>
        <v>17277.541308058804</v>
      </c>
      <c r="I114" s="3">
        <f t="shared" si="16"/>
        <v>11221.86253874619</v>
      </c>
      <c r="J114" s="3">
        <f t="shared" si="17"/>
        <v>6055.678769312613</v>
      </c>
      <c r="K114" s="5">
        <f>K113+(C114*(F114-F$26)+D114*(G114-G$26))/(100*B$26)</f>
        <v>1815.6323719316842</v>
      </c>
      <c r="L114" s="25"/>
    </row>
    <row r="115" spans="1:12" ht="13.5">
      <c r="A115" s="7">
        <f t="shared" si="13"/>
        <v>2090</v>
      </c>
      <c r="B115" s="38">
        <f>B114*(1+population!E101)</f>
        <v>9.40374414691181</v>
      </c>
      <c r="C115" s="38">
        <f>C114*(1+population!G101)</f>
        <v>6.111685492725164</v>
      </c>
      <c r="D115" s="13">
        <f t="shared" si="14"/>
        <v>3.292058654186646</v>
      </c>
      <c r="E115" s="13"/>
      <c r="F115" s="3">
        <f>F$30-F$28*MIN($B$28,$A115-$A$30)</f>
        <v>1836</v>
      </c>
      <c r="G115" s="3">
        <f>G$30-G$28*MIN($B$28,$A115-$A$30)</f>
        <v>1836</v>
      </c>
      <c r="H115" s="3">
        <f t="shared" si="15"/>
        <v>17265.274253730084</v>
      </c>
      <c r="I115" s="3">
        <f t="shared" si="16"/>
        <v>11221.054564643402</v>
      </c>
      <c r="J115" s="3">
        <f t="shared" si="17"/>
        <v>6044.219689086683</v>
      </c>
      <c r="K115" s="5">
        <f>K114+(C115*(F115-F$26)+D115*(G115-G$26))/(100*B$26)</f>
        <v>1815.6323719316842</v>
      </c>
      <c r="L115" s="25"/>
    </row>
    <row r="116" spans="1:12" ht="13.5">
      <c r="A116" s="7">
        <f t="shared" si="13"/>
        <v>2091</v>
      </c>
      <c r="B116" s="38">
        <f>B115*(1+population!E102)</f>
        <v>9.394810589972245</v>
      </c>
      <c r="C116" s="38">
        <f>C115*(1+population!G102)</f>
        <v>6.111441025305455</v>
      </c>
      <c r="D116" s="13">
        <f t="shared" si="14"/>
        <v>3.28336956466679</v>
      </c>
      <c r="E116" s="13"/>
      <c r="F116" s="3">
        <f>F$30-F$28*MIN($B$28,$A116-$A$30)</f>
        <v>1836</v>
      </c>
      <c r="G116" s="3">
        <f>G$30-G$28*MIN($B$28,$A116-$A$30)</f>
        <v>1836</v>
      </c>
      <c r="H116" s="3">
        <f t="shared" si="15"/>
        <v>17248.872243189042</v>
      </c>
      <c r="I116" s="3">
        <f t="shared" si="16"/>
        <v>11220.605722460816</v>
      </c>
      <c r="J116" s="3">
        <f t="shared" si="17"/>
        <v>6028.266520728227</v>
      </c>
      <c r="K116" s="5">
        <f>K115+(C116*(F116-F$26)+D116*(G116-G$26))/(100*B$26)</f>
        <v>1815.6323719316842</v>
      </c>
      <c r="L116" s="25"/>
    </row>
    <row r="117" spans="1:12" ht="13.5">
      <c r="A117" s="7">
        <f t="shared" si="13"/>
        <v>2092</v>
      </c>
      <c r="B117" s="38">
        <f>B116*(1+population!E103)</f>
        <v>9.38588551991177</v>
      </c>
      <c r="C117" s="38">
        <f>C116*(1+population!G103)</f>
        <v>6.111196567664442</v>
      </c>
      <c r="D117" s="13">
        <f t="shared" si="14"/>
        <v>3.2746889522473284</v>
      </c>
      <c r="E117" s="13"/>
      <c r="F117" s="3">
        <f>F$30-F$28*MIN($B$28,$A117-$A$30)</f>
        <v>1836</v>
      </c>
      <c r="G117" s="3">
        <f>G$30-G$28*MIN($B$28,$A117-$A$30)</f>
        <v>1836</v>
      </c>
      <c r="H117" s="3">
        <f t="shared" si="15"/>
        <v>17232.48581455801</v>
      </c>
      <c r="I117" s="3">
        <f t="shared" si="16"/>
        <v>11220.156898231915</v>
      </c>
      <c r="J117" s="3">
        <f t="shared" si="17"/>
        <v>6012.328916326095</v>
      </c>
      <c r="K117" s="5">
        <f>K116+(C117*(F117-F$26)+D117*(G117-G$26))/(100*B$26)</f>
        <v>1815.6323719316842</v>
      </c>
      <c r="L117" s="25"/>
    </row>
    <row r="118" spans="1:12" ht="13.5">
      <c r="A118" s="7">
        <f t="shared" si="13"/>
        <v>2093</v>
      </c>
      <c r="B118" s="38">
        <f>B117*(1+population!E104)</f>
        <v>9.376968928667853</v>
      </c>
      <c r="C118" s="38">
        <f>C117*(1+population!G104)</f>
        <v>6.110952119801736</v>
      </c>
      <c r="D118" s="13">
        <f t="shared" si="14"/>
        <v>3.2660168088661177</v>
      </c>
      <c r="E118" s="13"/>
      <c r="F118" s="3">
        <f>F$30-F$28*MIN($B$28,$A118-$A$30)</f>
        <v>1836</v>
      </c>
      <c r="G118" s="3">
        <f>G$30-G$28*MIN($B$28,$A118-$A$30)</f>
        <v>1836</v>
      </c>
      <c r="H118" s="3">
        <f t="shared" si="15"/>
        <v>17216.11495303418</v>
      </c>
      <c r="I118" s="3">
        <f t="shared" si="16"/>
        <v>11219.708091955987</v>
      </c>
      <c r="J118" s="3">
        <f t="shared" si="17"/>
        <v>5996.406861078192</v>
      </c>
      <c r="K118" s="5">
        <f>K117+(C118*(F118-F$26)+D118*(G118-G$26))/(100*B$26)</f>
        <v>1815.6323719316842</v>
      </c>
      <c r="L118" s="25"/>
    </row>
    <row r="119" spans="1:12" ht="13.5">
      <c r="A119" s="7">
        <f t="shared" si="13"/>
        <v>2094</v>
      </c>
      <c r="B119" s="38">
        <f>B118*(1+population!E105)</f>
        <v>9.36806080818562</v>
      </c>
      <c r="C119" s="38">
        <f>C118*(1+population!G105)</f>
        <v>6.110707681716944</v>
      </c>
      <c r="D119" s="13">
        <f t="shared" si="14"/>
        <v>3.2573531264686757</v>
      </c>
      <c r="E119" s="13"/>
      <c r="F119" s="3">
        <f>F$30-F$28*MIN($B$28,$A119-$A$30)</f>
        <v>1836</v>
      </c>
      <c r="G119" s="3">
        <f>G$30-G$28*MIN($B$28,$A119-$A$30)</f>
        <v>1836</v>
      </c>
      <c r="H119" s="3">
        <f t="shared" si="15"/>
        <v>17199.7596438288</v>
      </c>
      <c r="I119" s="3">
        <f t="shared" si="16"/>
        <v>11219.259303632309</v>
      </c>
      <c r="J119" s="3">
        <f t="shared" si="17"/>
        <v>5980.500340196489</v>
      </c>
      <c r="K119" s="5">
        <f>K118+(C119*(F119-F$26)+D119*(G119-G$26))/(100*B$26)</f>
        <v>1815.6323719316842</v>
      </c>
      <c r="L119" s="25"/>
    </row>
    <row r="120" spans="1:12" ht="13.5">
      <c r="A120" s="7">
        <f t="shared" si="13"/>
        <v>2095</v>
      </c>
      <c r="B120" s="38">
        <f>B119*(1+population!E106)</f>
        <v>9.359161150417844</v>
      </c>
      <c r="C120" s="38">
        <f>C119*(1+population!G106)</f>
        <v>6.110463253409675</v>
      </c>
      <c r="D120" s="13">
        <f t="shared" si="14"/>
        <v>3.248697897008169</v>
      </c>
      <c r="E120" s="13"/>
      <c r="F120" s="3">
        <f>F$30-F$28*MIN($B$28,$A120-$A$30)</f>
        <v>1836</v>
      </c>
      <c r="G120" s="3">
        <f>G$30-G$28*MIN($B$28,$A120-$A$30)</f>
        <v>1836</v>
      </c>
      <c r="H120" s="3">
        <f t="shared" si="15"/>
        <v>17183.41987216716</v>
      </c>
      <c r="I120" s="3">
        <f t="shared" si="16"/>
        <v>11218.810533260163</v>
      </c>
      <c r="J120" s="3">
        <f t="shared" si="17"/>
        <v>5964.609338906998</v>
      </c>
      <c r="K120" s="5">
        <f>K119+(C120*(F120-F$26)+D120*(G120-G$26))/(100*B$26)</f>
        <v>1815.6323719316842</v>
      </c>
      <c r="L120" s="25"/>
    </row>
    <row r="121" spans="1:12" ht="13.5">
      <c r="A121" s="7">
        <f t="shared" si="13"/>
        <v>2096</v>
      </c>
      <c r="B121" s="38">
        <f>B120*(1+population!E107)</f>
        <v>9.347930157037343</v>
      </c>
      <c r="C121" s="38">
        <f>C120*(1+population!G107)</f>
        <v>6.110341044144606</v>
      </c>
      <c r="D121" s="13">
        <f t="shared" si="14"/>
        <v>3.2375891128927368</v>
      </c>
      <c r="E121" s="13"/>
      <c r="F121" s="3">
        <f>F$30-F$28*MIN($B$28,$A121-$A$30)</f>
        <v>1836</v>
      </c>
      <c r="G121" s="3">
        <f>G$30-G$28*MIN($B$28,$A121-$A$30)</f>
        <v>1836</v>
      </c>
      <c r="H121" s="3">
        <f t="shared" si="15"/>
        <v>17162.79976832056</v>
      </c>
      <c r="I121" s="3">
        <f t="shared" si="16"/>
        <v>11218.586157049496</v>
      </c>
      <c r="J121" s="3">
        <f t="shared" si="17"/>
        <v>5944.213611271065</v>
      </c>
      <c r="K121" s="5">
        <f>K120+(C121*(F121-F$26)+D121*(G121-G$26))/(100*B$26)</f>
        <v>1815.6323719316842</v>
      </c>
      <c r="L121" s="25"/>
    </row>
    <row r="122" spans="1:12" ht="13.5">
      <c r="A122" s="7">
        <f t="shared" si="13"/>
        <v>2097</v>
      </c>
      <c r="B122" s="38">
        <f>B121*(1+population!E108)</f>
        <v>9.336712640848898</v>
      </c>
      <c r="C122" s="38">
        <f>C121*(1+population!G108)</f>
        <v>6.110218837323723</v>
      </c>
      <c r="D122" s="13">
        <f t="shared" si="14"/>
        <v>3.226493803525175</v>
      </c>
      <c r="E122" s="13"/>
      <c r="F122" s="3">
        <f>F$30-F$28*MIN($B$28,$A122-$A$30)</f>
        <v>1836</v>
      </c>
      <c r="G122" s="3">
        <f>G$30-G$28*MIN($B$28,$A122-$A$30)</f>
        <v>1836</v>
      </c>
      <c r="H122" s="3">
        <f t="shared" si="15"/>
        <v>17142.204408598576</v>
      </c>
      <c r="I122" s="3">
        <f t="shared" si="16"/>
        <v>11218.361785326355</v>
      </c>
      <c r="J122" s="3">
        <f t="shared" si="17"/>
        <v>5923.842623272221</v>
      </c>
      <c r="K122" s="5">
        <f>K121+(C122*(F122-F$26)+D122*(G122-G$26))/(100*B$26)</f>
        <v>1815.6323719316842</v>
      </c>
      <c r="L122" s="25"/>
    </row>
    <row r="123" spans="1:12" ht="13.5">
      <c r="A123" s="7">
        <f t="shared" si="13"/>
        <v>2098</v>
      </c>
      <c r="B123" s="38">
        <f>B122*(1+population!E109)</f>
        <v>9.325508585679879</v>
      </c>
      <c r="C123" s="38">
        <f>C122*(1+population!G109)</f>
        <v>6.110096632946976</v>
      </c>
      <c r="D123" s="13">
        <f t="shared" si="14"/>
        <v>3.215411952732903</v>
      </c>
      <c r="E123" s="13"/>
      <c r="F123" s="3">
        <f>F$30-F$28*MIN($B$28,$A123-$A$30)</f>
        <v>1836</v>
      </c>
      <c r="G123" s="3">
        <f>G$30-G$28*MIN($B$28,$A123-$A$30)</f>
        <v>1836</v>
      </c>
      <c r="H123" s="3">
        <f t="shared" si="15"/>
        <v>17121.63376330826</v>
      </c>
      <c r="I123" s="3">
        <f t="shared" si="16"/>
        <v>11218.137418090648</v>
      </c>
      <c r="J123" s="3">
        <f t="shared" si="17"/>
        <v>5903.49634521761</v>
      </c>
      <c r="K123" s="5">
        <f>K122+(C123*(F123-F$26)+D123*(G123-G$26))/(100*B$26)</f>
        <v>1815.6323719316842</v>
      </c>
      <c r="L123" s="25"/>
    </row>
    <row r="124" spans="1:12" ht="13.5">
      <c r="A124" s="7">
        <f t="shared" si="13"/>
        <v>2099</v>
      </c>
      <c r="B124" s="38">
        <f>B123*(1+population!E110)</f>
        <v>9.314317975377064</v>
      </c>
      <c r="C124" s="38">
        <f>C123*(1+population!G110)</f>
        <v>6.109974431014317</v>
      </c>
      <c r="D124" s="13">
        <f t="shared" si="14"/>
        <v>3.2043435443627466</v>
      </c>
      <c r="E124" s="13"/>
      <c r="F124" s="3">
        <f>F$30-F$28*MIN($B$28,$A124-$A$30)</f>
        <v>1836</v>
      </c>
      <c r="G124" s="3">
        <f>G$30-G$28*MIN($B$28,$A124-$A$30)</f>
        <v>1836</v>
      </c>
      <c r="H124" s="3">
        <f t="shared" si="15"/>
        <v>17101.087802792288</v>
      </c>
      <c r="I124" s="3">
        <f t="shared" si="16"/>
        <v>11217.913055342286</v>
      </c>
      <c r="J124" s="3">
        <f t="shared" si="17"/>
        <v>5883.1747474500025</v>
      </c>
      <c r="K124" s="5">
        <f>K123+(C124*(F124-F$26)+D124*(G124-G$26))/(100*B$26)</f>
        <v>1815.6323719316842</v>
      </c>
      <c r="L124" s="25"/>
    </row>
    <row r="125" spans="1:12" ht="13.5">
      <c r="A125" s="7">
        <f t="shared" si="13"/>
        <v>2100</v>
      </c>
      <c r="B125" s="38">
        <f>B124*(1+population!E111)</f>
        <v>9.30314079380661</v>
      </c>
      <c r="C125" s="38">
        <f>C124*(1+population!G111)</f>
        <v>6.1098522315256965</v>
      </c>
      <c r="D125" s="13">
        <f t="shared" si="14"/>
        <v>3.193288562280914</v>
      </c>
      <c r="E125" s="13"/>
      <c r="F125" s="3">
        <f>F$30-F$28*MIN($B$28,$A125-$A$30)</f>
        <v>1836</v>
      </c>
      <c r="G125" s="3">
        <f>G$30-G$28*MIN($B$28,$A125-$A$30)</f>
        <v>1836</v>
      </c>
      <c r="H125" s="3">
        <f t="shared" si="15"/>
        <v>17080.56649742894</v>
      </c>
      <c r="I125" s="3">
        <f t="shared" si="16"/>
        <v>11217.68869708118</v>
      </c>
      <c r="J125" s="3">
        <f t="shared" si="17"/>
        <v>5862.877800347758</v>
      </c>
      <c r="K125" s="5">
        <f>K124+(C125*(F125-F$26)+D125*(G125-G$26))/(100*B$26)</f>
        <v>1815.6323719316842</v>
      </c>
      <c r="L125" s="25"/>
    </row>
    <row r="126" spans="1:12" ht="13.5">
      <c r="A126" s="7">
        <f t="shared" si="13"/>
        <v>2101</v>
      </c>
      <c r="B126" s="38">
        <f>B125*(1+population!E112)</f>
        <v>9.290116396695282</v>
      </c>
      <c r="C126" s="38">
        <f>C125*(1+population!G112)</f>
        <v>6.109803352707845</v>
      </c>
      <c r="D126" s="13">
        <f t="shared" si="14"/>
        <v>3.1803130439874376</v>
      </c>
      <c r="E126" s="13"/>
      <c r="F126" s="3">
        <f>F$30-F$28*MIN($B$28,$A126-$A$30)</f>
        <v>1836</v>
      </c>
      <c r="G126" s="3">
        <f>G$30-G$28*MIN($B$28,$A126-$A$30)</f>
        <v>1836</v>
      </c>
      <c r="H126" s="3">
        <f t="shared" si="15"/>
        <v>17056.653704332537</v>
      </c>
      <c r="I126" s="3">
        <f t="shared" si="16"/>
        <v>11217.598955571602</v>
      </c>
      <c r="J126" s="3">
        <f t="shared" si="17"/>
        <v>5839.054748760936</v>
      </c>
      <c r="K126" s="5">
        <f>K125+(C126*(F126-F$26)+D126*(G126-G$26))/(100*B$26)</f>
        <v>1815.6323719316842</v>
      </c>
      <c r="L126" s="25"/>
    </row>
    <row r="127" spans="1:12" ht="13.5">
      <c r="A127" s="7">
        <f t="shared" si="13"/>
        <v>2102</v>
      </c>
      <c r="B127" s="38">
        <f>B126*(1+population!E113)</f>
        <v>9.27711023373991</v>
      </c>
      <c r="C127" s="38">
        <f>C126*(1+population!G113)</f>
        <v>6.109754474281023</v>
      </c>
      <c r="D127" s="13">
        <f t="shared" si="14"/>
        <v>3.1673557594588866</v>
      </c>
      <c r="E127" s="13"/>
      <c r="F127" s="3">
        <f>F$30-F$28*MIN($B$28,$A127-$A$30)</f>
        <v>1836</v>
      </c>
      <c r="G127" s="3">
        <f>G$30-G$28*MIN($B$28,$A127-$A$30)</f>
        <v>1836</v>
      </c>
      <c r="H127" s="3">
        <f t="shared" si="15"/>
        <v>17032.774389146474</v>
      </c>
      <c r="I127" s="3">
        <f t="shared" si="16"/>
        <v>11217.509214779959</v>
      </c>
      <c r="J127" s="3">
        <f t="shared" si="17"/>
        <v>5815.265174366516</v>
      </c>
      <c r="K127" s="5">
        <f>K126+(C127*(F127-F$26)+D127*(G127-G$26))/(100*B$26)</f>
        <v>1815.6323719316842</v>
      </c>
      <c r="L127" s="25"/>
    </row>
    <row r="128" spans="1:12" ht="13.5">
      <c r="A128" s="7">
        <f t="shared" si="13"/>
        <v>2103</v>
      </c>
      <c r="B128" s="38">
        <f>B127*(1+population!E114)</f>
        <v>9.264122279412675</v>
      </c>
      <c r="C128" s="38">
        <f>C127*(1+population!G114)</f>
        <v>6.109705596245229</v>
      </c>
      <c r="D128" s="13">
        <f t="shared" si="14"/>
        <v>3.1544166831674456</v>
      </c>
      <c r="E128" s="13"/>
      <c r="F128" s="3">
        <f>F$30-F$28*MIN($B$28,$A128-$A$30)</f>
        <v>1836</v>
      </c>
      <c r="G128" s="3">
        <f>G$30-G$28*MIN($B$28,$A128-$A$30)</f>
        <v>1836</v>
      </c>
      <c r="H128" s="3">
        <f t="shared" si="15"/>
        <v>17008.92850500167</v>
      </c>
      <c r="I128" s="3">
        <f t="shared" si="16"/>
        <v>11217.419474706241</v>
      </c>
      <c r="J128" s="3">
        <f t="shared" si="17"/>
        <v>5791.50903029543</v>
      </c>
      <c r="K128" s="5">
        <f>K127+(C128*(F128-F$26)+D128*(G128-G$26))/(100*B$26)</f>
        <v>1815.6323719316842</v>
      </c>
      <c r="L128" s="25"/>
    </row>
    <row r="129" spans="1:12" ht="13.5">
      <c r="A129" s="7">
        <f t="shared" si="13"/>
        <v>2104</v>
      </c>
      <c r="B129" s="38">
        <f>B128*(1+population!E115)</f>
        <v>9.251152508221498</v>
      </c>
      <c r="C129" s="38">
        <f>C128*(1+population!G115)</f>
        <v>6.109656718600459</v>
      </c>
      <c r="D129" s="13">
        <f t="shared" si="14"/>
        <v>3.1414957896210387</v>
      </c>
      <c r="E129" s="13"/>
      <c r="F129" s="3">
        <f>F$30-F$28*MIN($B$28,$A129-$A$30)</f>
        <v>1836</v>
      </c>
      <c r="G129" s="3">
        <f>G$30-G$28*MIN($B$28,$A129-$A$30)</f>
        <v>1836</v>
      </c>
      <c r="H129" s="3">
        <f t="shared" si="15"/>
        <v>16985.11600509467</v>
      </c>
      <c r="I129" s="3">
        <f t="shared" si="16"/>
        <v>11217.329735350444</v>
      </c>
      <c r="J129" s="3">
        <f t="shared" si="17"/>
        <v>5767.786269744227</v>
      </c>
      <c r="K129" s="5">
        <f>K128+(C129*(F129-F$26)+D129*(G129-G$26))/(100*B$26)</f>
        <v>1815.6323719316842</v>
      </c>
      <c r="L129" s="25"/>
    </row>
    <row r="130" spans="1:12" ht="13.5">
      <c r="A130" s="7">
        <f t="shared" si="13"/>
        <v>2105</v>
      </c>
      <c r="B130" s="38">
        <f>B129*(1+population!E116)</f>
        <v>9.238200894709989</v>
      </c>
      <c r="C130" s="38">
        <f>C129*(1+population!G116)</f>
        <v>6.10960784134671</v>
      </c>
      <c r="D130" s="13">
        <f t="shared" si="14"/>
        <v>3.1285930533632786</v>
      </c>
      <c r="E130" s="13"/>
      <c r="F130" s="3">
        <f>F$30-F$28*MIN($B$28,$A130-$A$30)</f>
        <v>1836</v>
      </c>
      <c r="G130" s="3">
        <f>G$30-G$28*MIN($B$28,$A130-$A$30)</f>
        <v>1836</v>
      </c>
      <c r="H130" s="3">
        <f t="shared" si="15"/>
        <v>16961.33684268754</v>
      </c>
      <c r="I130" s="3">
        <f t="shared" si="16"/>
        <v>11217.23999671256</v>
      </c>
      <c r="J130" s="3">
        <f t="shared" si="17"/>
        <v>5744.096845974979</v>
      </c>
      <c r="K130" s="5">
        <f>K129+(C130*(F130-F$26)+D130*(G130-G$26))/(100*B$26)</f>
        <v>1815.6323719316842</v>
      </c>
      <c r="L130" s="25"/>
    </row>
    <row r="131" spans="2:12" ht="13.5">
      <c r="B131" s="24"/>
      <c r="E131" s="25"/>
      <c r="K131" s="32"/>
      <c r="L131" s="25"/>
    </row>
    <row r="132" spans="1:12" ht="13.5">
      <c r="A132" s="3" t="s">
        <v>5</v>
      </c>
      <c r="B132" s="24"/>
      <c r="E132" s="25"/>
      <c r="H132" s="35">
        <f>SUM(H30:H129)</f>
        <v>3199957.991630487</v>
      </c>
      <c r="I132" s="35">
        <f>SUM(I30:I129)</f>
        <v>2774446.61837329</v>
      </c>
      <c r="J132" s="35">
        <f>SUM(J30:J129)</f>
        <v>425511.3732571955</v>
      </c>
      <c r="K132" s="32"/>
      <c r="L132" s="25"/>
    </row>
    <row r="133" spans="1:12" ht="13.5">
      <c r="A133" s="3" t="s">
        <v>6</v>
      </c>
      <c r="B133" s="3"/>
      <c r="C133" s="3"/>
      <c r="D133" s="3"/>
      <c r="E133" s="3"/>
      <c r="F133" s="3"/>
      <c r="G133" s="3"/>
      <c r="H133" s="3">
        <f>H132/2204.62</f>
        <v>1451.478255495499</v>
      </c>
      <c r="I133" s="3">
        <f>I132/2204.62</f>
        <v>1258.4693137018128</v>
      </c>
      <c r="J133" s="3">
        <f>J132/2204.62</f>
        <v>193.00894179368578</v>
      </c>
      <c r="K133" s="32"/>
      <c r="L133" s="25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K1" sqref="K1"/>
    </sheetView>
  </sheetViews>
  <sheetFormatPr defaultColWidth="9.140625" defaultRowHeight="12.75"/>
  <cols>
    <col min="1" max="1" width="22.28125" style="0" customWidth="1"/>
    <col min="5" max="10" width="6.7109375" style="0" customWidth="1"/>
    <col min="11" max="11" width="7.7109375" style="0" customWidth="1"/>
  </cols>
  <sheetData>
    <row r="1" spans="1:12" ht="41.25">
      <c r="A1" s="21" t="str">
        <f>IF('25years'!A1="","",'25years'!A1)</f>
        <v>Groups of countries, sorted by 2005 emissions per person, from http://xls.CO2List.org</v>
      </c>
      <c r="B1" s="21" t="str">
        <f>IF('25years'!B1="","",'25years'!B1)</f>
        <v>2005 emissions /person pounds</v>
      </c>
      <c r="C1" s="22" t="str">
        <f>IF('25years'!C1="","",'25years'!C1)</f>
        <v>2005 population billions</v>
      </c>
      <c r="D1" s="22" t="str">
        <f>IF('25years'!D1="","",'25years'!D1)</f>
        <v>2015 population billions</v>
      </c>
      <c r="E1" s="144" t="str">
        <f>IF('25years'!F1="","",'25years'!F1)</f>
        <v>Emissions do not adjust for trade, since few countries have the data.</v>
      </c>
      <c r="F1" s="21"/>
      <c r="G1" s="21"/>
      <c r="H1" s="21"/>
      <c r="I1" s="21"/>
      <c r="J1" s="21"/>
      <c r="K1" s="21"/>
      <c r="L1" s="30">
        <f>IF('25years'!L1="","",'25years'!L1)</f>
      </c>
    </row>
    <row r="2" spans="1:12" s="92" customFormat="1" ht="9.75">
      <c r="A2" s="84">
        <f>IF('25years'!A2="","",'25years'!A2)</f>
      </c>
      <c r="B2" s="26">
        <f>IF('25years'!B2="","",'25years'!B2)</f>
      </c>
      <c r="C2" s="28">
        <f>IF('25years'!C2="","",'25years'!C2)</f>
      </c>
      <c r="D2" s="28">
        <f>IF('25years'!D2="","",'25years'!D2)</f>
      </c>
      <c r="E2" s="26">
        <f>IF('25years'!E2="","",'25years'!E2)</f>
      </c>
      <c r="F2" s="26"/>
      <c r="G2" s="26"/>
      <c r="H2" s="26"/>
      <c r="I2" s="26"/>
      <c r="J2" s="26"/>
      <c r="K2" s="26"/>
      <c r="L2" s="91"/>
    </row>
    <row r="3" spans="1:12" s="98" customFormat="1" ht="9.75">
      <c r="A3" s="97" t="str">
        <f>IF('25years'!A3="","",'25years'!A3)</f>
        <v>above Dominica 3307-3527</v>
      </c>
      <c r="B3" s="21">
        <f>IF('25years'!B3="","",'25years'!B3)</f>
        <v>15715</v>
      </c>
      <c r="C3" s="22">
        <f>IF('25years'!C3="","",'25years'!C3)</f>
        <v>4.417</v>
      </c>
      <c r="D3" s="22">
        <f>IF('25years'!D3="","",'25years'!D3)</f>
        <v>4.824</v>
      </c>
      <c r="E3" s="21">
        <f>IF('25years'!E3="","",'25years'!E3)</f>
      </c>
      <c r="F3" s="21"/>
      <c r="G3" s="21"/>
      <c r="H3" s="21"/>
      <c r="I3" s="21"/>
      <c r="J3" s="21"/>
      <c r="K3" s="21"/>
      <c r="L3" s="30"/>
    </row>
    <row r="4" spans="1:12" s="92" customFormat="1" ht="9.75">
      <c r="A4" s="84"/>
      <c r="B4" s="26"/>
      <c r="C4" s="28"/>
      <c r="D4" s="28"/>
      <c r="E4" s="26"/>
      <c r="F4" s="26"/>
      <c r="G4" s="26"/>
      <c r="H4" s="26"/>
      <c r="I4" s="26"/>
      <c r="J4" s="26"/>
      <c r="K4" s="26"/>
      <c r="L4" s="91"/>
    </row>
    <row r="5" spans="1:12" s="92" customFormat="1" ht="9.75">
      <c r="A5" s="58" t="str">
        <f>IF('25years'!A5="","",'25years'!A5)</f>
        <v>above Bosnia+H, 2657-2939</v>
      </c>
      <c r="B5" s="26">
        <f>IF('25years'!B5="","",'25years'!B5)</f>
        <v>15667</v>
      </c>
      <c r="C5" s="28">
        <f>IF('25years'!C5="","",'25years'!C5)</f>
        <v>4.434</v>
      </c>
      <c r="D5" s="28">
        <f>IF('25years'!D5="","",'25years'!D5)</f>
        <v>4.846</v>
      </c>
      <c r="E5" s="28">
        <f>IF('25years'!E5="","",'25years'!E5)</f>
      </c>
      <c r="F5" s="26">
        <f>IF('25years'!F5="","",'25years'!F5)</f>
      </c>
      <c r="G5" s="26">
        <f>IF('25years'!G5="","",'25years'!G5)</f>
      </c>
      <c r="H5" s="26">
        <f>IF('25years'!H5="","",'25years'!H5)</f>
      </c>
      <c r="I5" s="26">
        <f>IF('25years'!I5="","",'25years'!I5)</f>
      </c>
      <c r="J5" s="26">
        <f>IF('25years'!J5="","",'25years'!J5)</f>
      </c>
      <c r="K5" s="26">
        <f>IF('25years'!K5="","",'25years'!K5)</f>
      </c>
      <c r="L5" s="91">
        <f>IF('25years'!L5="","",'25years'!L5)</f>
      </c>
    </row>
    <row r="6" spans="1:12" s="92" customFormat="1" ht="9.75">
      <c r="A6" s="58" t="str">
        <f>IF('25years'!A6="","",'25years'!A6)</f>
        <v>above Fiji, 2646</v>
      </c>
      <c r="B6" s="26">
        <f>IF('25years'!B6="","",'25years'!B6)</f>
        <v>15655</v>
      </c>
      <c r="C6" s="28">
        <f>IF('25years'!C6="","",'25years'!C6)</f>
        <v>4.438</v>
      </c>
      <c r="D6" s="28">
        <f>IF('25years'!D6="","",'25years'!D6)</f>
        <v>4.85</v>
      </c>
      <c r="E6" s="28">
        <f>IF('25years'!E6="","",'25years'!E6)</f>
      </c>
      <c r="F6" s="26">
        <f>IF('25years'!F6="","",'25years'!F6)</f>
      </c>
      <c r="G6" s="26">
        <f>IF('25years'!G6="","",'25years'!G6)</f>
      </c>
      <c r="H6" s="26">
        <f>IF('25years'!H6="","",'25years'!H6)</f>
      </c>
      <c r="I6" s="26">
        <f>IF('25years'!I6="","",'25years'!I6)</f>
      </c>
      <c r="J6" s="26">
        <f>IF('25years'!J6="","",'25years'!J6)</f>
      </c>
      <c r="K6" s="26">
        <f>IF('25years'!K6="","",'25years'!K6)</f>
      </c>
      <c r="L6" s="91">
        <f>IF('25years'!L6="","",'25years'!L6)</f>
      </c>
    </row>
    <row r="7" spans="1:12" s="92" customFormat="1" ht="9.75">
      <c r="A7" s="58" t="str">
        <f>IF('25years'!A7="","",'25years'!A7)</f>
        <v>above India, 2566</v>
      </c>
      <c r="B7" s="26">
        <f>IF('25years'!B7="","",'25years'!B7)</f>
        <v>15653</v>
      </c>
      <c r="C7" s="28">
        <f>IF('25years'!C7="","",'25years'!C7)</f>
        <v>4.439</v>
      </c>
      <c r="D7" s="28">
        <f>IF('25years'!D7="","",'25years'!D7)</f>
        <v>4.851</v>
      </c>
      <c r="E7" s="28">
        <f>IF('25years'!E7="","",'25years'!E7)</f>
      </c>
      <c r="F7" s="26">
        <f>IF('25years'!F7="","",'25years'!F7)</f>
      </c>
      <c r="G7" s="26">
        <f>IF('25years'!G7="","",'25years'!G7)</f>
      </c>
      <c r="H7" s="26">
        <f>IF('25years'!H7="","",'25years'!H7)</f>
      </c>
      <c r="I7" s="26">
        <f>IF('25years'!I7="","",'25years'!I7)</f>
      </c>
      <c r="J7" s="26">
        <f>IF('25years'!J7="","",'25years'!J7)</f>
      </c>
      <c r="K7" s="26">
        <f>IF('25years'!K7="","",'25years'!K7)</f>
      </c>
      <c r="L7" s="91">
        <f>IF('25years'!L7="","",'25years'!L7)</f>
      </c>
    </row>
    <row r="8" spans="1:12" s="92" customFormat="1" ht="9.75">
      <c r="A8" s="58" t="str">
        <f>IF('25years'!A8="","",'25years'!A8)</f>
        <v>above Tonga, 2425</v>
      </c>
      <c r="B8" s="26">
        <f>IF('25years'!B8="","",'25years'!B8)</f>
        <v>12988</v>
      </c>
      <c r="C8" s="28">
        <f>IF('25years'!C8="","",'25years'!C8)</f>
        <v>5.593</v>
      </c>
      <c r="D8" s="28">
        <f>IF('25years'!D8="","",'25years'!D8)</f>
        <v>6.178</v>
      </c>
      <c r="E8" s="28"/>
      <c r="F8" s="26"/>
      <c r="G8" s="26"/>
      <c r="H8" s="26"/>
      <c r="I8" s="26"/>
      <c r="J8" s="26"/>
      <c r="K8" s="26"/>
      <c r="L8" s="91"/>
    </row>
    <row r="9" spans="1:12" s="92" customFormat="1" ht="9.75">
      <c r="A9" s="58">
        <f>IF('25years'!A9="","",'25years'!A9)</f>
      </c>
      <c r="B9" s="26">
        <f>IF('25years'!B9="","",'25years'!B9)</f>
      </c>
      <c r="C9" s="28">
        <f>IF('25years'!C9="","",'25years'!C9)</f>
      </c>
      <c r="D9" s="28">
        <f>IF('25years'!D9="","",'25years'!D9)</f>
      </c>
      <c r="E9" s="28"/>
      <c r="F9" s="26"/>
      <c r="G9" s="26"/>
      <c r="H9" s="26"/>
      <c r="I9" s="26"/>
      <c r="J9" s="26"/>
      <c r="K9" s="26"/>
      <c r="L9" s="91"/>
    </row>
    <row r="10" spans="1:12" s="92" customFormat="1" ht="9.75">
      <c r="A10" s="58" t="str">
        <f>IF('25years'!A10="","",'25years'!A10)</f>
        <v>above Tajikistan 1797-1984</v>
      </c>
      <c r="B10" s="26">
        <f>IF('25years'!B10="","",'25years'!B10)</f>
        <v>12480</v>
      </c>
      <c r="C10" s="28">
        <f>IF('25years'!C10="","",'25years'!C10)</f>
        <v>5.873</v>
      </c>
      <c r="D10" s="28">
        <f>IF('25years'!D10="","",'25years'!D10)</f>
        <v>6.513</v>
      </c>
      <c r="E10" s="28"/>
      <c r="F10" s="26"/>
      <c r="G10" s="26"/>
      <c r="H10" s="26"/>
      <c r="I10" s="26"/>
      <c r="J10" s="26"/>
      <c r="K10" s="26"/>
      <c r="L10" s="91"/>
    </row>
    <row r="11" spans="1:12" s="92" customFormat="1" ht="9.75">
      <c r="A11" s="58">
        <f>IF('25years'!A11="","",'25years'!A11)</f>
      </c>
      <c r="B11" s="26">
        <f>IF('25years'!B11="","",'25years'!B11)</f>
      </c>
      <c r="C11" s="28">
        <f>IF('25years'!C11="","",'25years'!C11)</f>
      </c>
      <c r="D11" s="28">
        <f>IF('25years'!D11="","",'25years'!D11)</f>
      </c>
      <c r="E11" s="28"/>
      <c r="F11" s="26"/>
      <c r="G11" s="26"/>
      <c r="H11" s="26"/>
      <c r="I11" s="26"/>
      <c r="J11" s="26"/>
      <c r="K11" s="26"/>
      <c r="L11" s="91"/>
    </row>
    <row r="12" spans="1:12" s="92" customFormat="1" ht="9.75">
      <c r="A12" s="58" t="str">
        <f>IF('25years'!A12="","",'25years'!A12)</f>
        <v>above Sri Lanka, 1692-1764</v>
      </c>
      <c r="B12" s="26">
        <f>IF('25years'!B12="","",'25years'!B12)</f>
        <v>12467</v>
      </c>
      <c r="C12" s="28">
        <f>IF('25years'!C12="","",'25years'!C12)</f>
        <v>5.88</v>
      </c>
      <c r="D12" s="28">
        <f>IF('25years'!D12="","",'25years'!D12)</f>
        <v>6.521</v>
      </c>
      <c r="E12" s="28"/>
      <c r="F12" s="26"/>
      <c r="G12" s="26"/>
      <c r="H12" s="26"/>
      <c r="I12" s="26"/>
      <c r="J12" s="26"/>
      <c r="K12" s="26"/>
      <c r="L12" s="91"/>
    </row>
    <row r="13" spans="1:12" s="92" customFormat="1" ht="9.75">
      <c r="A13" s="58" t="str">
        <f>IF('25years'!A13="","",'25years'!A13)</f>
        <v>above Paraguay, 1543</v>
      </c>
      <c r="B13" s="26">
        <f>IF('25years'!B13="","",'25years'!B13)</f>
        <v>12432</v>
      </c>
      <c r="C13" s="28">
        <f>IF('25years'!C13="","",'25years'!C13)</f>
        <v>5.899</v>
      </c>
      <c r="D13" s="28">
        <f>IF('25years'!D13="","",'25years'!D13)</f>
        <v>6.541</v>
      </c>
      <c r="E13" s="28"/>
      <c r="F13" s="26"/>
      <c r="G13" s="26"/>
      <c r="H13" s="26"/>
      <c r="I13" s="26"/>
      <c r="J13" s="26"/>
      <c r="K13" s="26"/>
      <c r="L13" s="91"/>
    </row>
    <row r="14" spans="1:12" s="92" customFormat="1" ht="9.75">
      <c r="A14" s="58" t="str">
        <f>IF('25years'!A14="","",'25years'!A14)</f>
        <v>above Mali, 1349</v>
      </c>
      <c r="B14" s="26">
        <f>IF('25years'!B14="","",'25years'!B14)</f>
        <v>12421</v>
      </c>
      <c r="C14" s="28">
        <f>IF('25years'!C14="","",'25years'!C14)</f>
        <v>5.905</v>
      </c>
      <c r="D14" s="28">
        <f>IF('25years'!D14="","",'25years'!D14)</f>
        <v>6.548</v>
      </c>
      <c r="E14" s="28"/>
      <c r="F14" s="26"/>
      <c r="G14" s="26"/>
      <c r="H14" s="26"/>
      <c r="I14" s="26"/>
      <c r="J14" s="26"/>
      <c r="K14" s="26"/>
      <c r="L14" s="91"/>
    </row>
    <row r="15" spans="1:12" s="92" customFormat="1" ht="9.75">
      <c r="A15" s="58" t="str">
        <f>IF('25years'!A15="","",'25years'!A15)</f>
        <v>above Chad, 1222</v>
      </c>
      <c r="B15" s="26">
        <f>IF('25years'!B15="","",'25years'!B15)</f>
        <v>12399</v>
      </c>
      <c r="C15" s="28">
        <f>IF('25years'!C15="","",'25years'!C15)</f>
        <v>5.917</v>
      </c>
      <c r="D15" s="28">
        <f>IF('25years'!D15="","",'25years'!D15)</f>
        <v>6.564</v>
      </c>
      <c r="E15" s="28"/>
      <c r="F15" s="26"/>
      <c r="G15" s="26"/>
      <c r="H15" s="26"/>
      <c r="I15" s="26"/>
      <c r="J15" s="26"/>
      <c r="K15" s="26"/>
      <c r="L15" s="91"/>
    </row>
    <row r="16" spans="1:12" s="92" customFormat="1" ht="9.75">
      <c r="A16" s="58">
        <f>IF('25years'!A16="","",'25years'!A16)</f>
      </c>
      <c r="B16" s="26">
        <f>IF('25years'!B16="","",'25years'!B16)</f>
      </c>
      <c r="C16" s="28">
        <f>IF('25years'!C16="","",'25years'!C16)</f>
      </c>
      <c r="D16" s="28">
        <f>IF('25years'!D16="","",'25years'!D16)</f>
      </c>
      <c r="E16" s="28"/>
      <c r="F16" s="26"/>
      <c r="G16" s="26"/>
      <c r="H16" s="26"/>
      <c r="I16" s="26"/>
      <c r="J16" s="26"/>
      <c r="K16" s="26"/>
      <c r="L16" s="91"/>
    </row>
    <row r="17" spans="1:12" s="92" customFormat="1" ht="9.75">
      <c r="A17" s="58" t="str">
        <f>IF('25years'!A17="","",'25years'!A17)</f>
        <v>above Haiti, 488</v>
      </c>
      <c r="B17" s="26">
        <v>11544</v>
      </c>
      <c r="C17" s="28">
        <v>6.389</v>
      </c>
      <c r="D17" s="28">
        <v>7.145</v>
      </c>
      <c r="E17" s="28"/>
      <c r="F17" s="26"/>
      <c r="G17" s="26"/>
      <c r="H17" s="26"/>
      <c r="I17" s="26"/>
      <c r="J17" s="26"/>
      <c r="K17" s="26"/>
      <c r="L17" s="91"/>
    </row>
    <row r="18" spans="1:12" s="92" customFormat="1" ht="9.75">
      <c r="A18" s="58" t="str">
        <f>IF('25years'!A18="","",'25years'!A18)</f>
        <v>above Eritrea+S.Leone, 441</v>
      </c>
      <c r="B18" s="26">
        <v>11528</v>
      </c>
      <c r="C18" s="28">
        <v>6.398</v>
      </c>
      <c r="D18" s="28">
        <v>7.156</v>
      </c>
      <c r="E18" s="28"/>
      <c r="F18" s="26"/>
      <c r="G18" s="26"/>
      <c r="H18" s="26"/>
      <c r="I18" s="26"/>
      <c r="J18" s="26"/>
      <c r="K18" s="26"/>
      <c r="L18" s="91"/>
    </row>
    <row r="19" spans="1:12" ht="13.5">
      <c r="A19" s="34">
        <f>IF('25years'!A19="","",'25years'!A19)</f>
      </c>
      <c r="B19" s="26">
        <f>IF('25years'!B19="","",'25years'!B19)</f>
      </c>
      <c r="C19" s="28">
        <f>IF('25years'!C19="","",'25years'!C19)</f>
      </c>
      <c r="D19" s="28">
        <f>IF('25years'!D19="","",'25years'!D19)</f>
      </c>
      <c r="E19" s="28"/>
      <c r="F19" s="26"/>
      <c r="G19" s="26"/>
      <c r="H19" s="26"/>
      <c r="I19" s="26"/>
      <c r="J19" s="26"/>
      <c r="K19" s="26"/>
      <c r="L19" s="30"/>
    </row>
    <row r="20" spans="1:11" ht="69">
      <c r="A20" s="143" t="str">
        <f>IF('25years'!A20="","",'25years'!A20)</f>
        <v>Choose Number of Years to Reduce CO2. Adjust Goal until it Matches Red. Copy data on High Emitters from above.</v>
      </c>
      <c r="C20" s="141" t="str">
        <f>IF('25years'!C20="","",'25years'!C20)</f>
        <v>population, billions</v>
      </c>
      <c r="D20" s="141">
        <f>IF('25years'!D20="","",'25years'!D20)</f>
      </c>
      <c r="E20" s="141">
        <f>IF('25years'!E20="","",'25years'!E20)</f>
      </c>
      <c r="F20" s="142" t="str">
        <f>IF('25years'!F20="","",'25years'!F20)</f>
        <v>emissions, pounds /person /yr</v>
      </c>
      <c r="G20" s="142">
        <f>IF('25years'!G20="","",'25years'!G20)</f>
      </c>
      <c r="H20" s="142">
        <f>IF('25years'!H20="","",'25years'!H20)</f>
      </c>
      <c r="I20" s="142" t="str">
        <f>IF('25years'!I20="","",'25years'!I20)</f>
        <v>total emit, billion pounds /yr</v>
      </c>
      <c r="J20" s="21">
        <f>IF('25years'!J20="","",'25years'!J20)</f>
      </c>
      <c r="K20" s="30" t="str">
        <f>IF('25years'!K20="","",'25years'!K20)</f>
        <v>calculated cumulative excess pounds /person /yr</v>
      </c>
    </row>
    <row r="21" spans="1:11" ht="21">
      <c r="A21" s="34">
        <f>IF('25years'!A21="","",'25years'!A21)</f>
      </c>
      <c r="B21" s="22" t="str">
        <f>IF('25years'!B21="","",'25years'!B21)</f>
        <v>world</v>
      </c>
      <c r="C21" s="22" t="str">
        <f>IF('25years'!C21="","",'25years'!C21)</f>
        <v>high emitters</v>
      </c>
      <c r="D21" s="22" t="str">
        <f>IF('25years'!D21="","",'25years'!D21)</f>
        <v>low emitters</v>
      </c>
      <c r="E21" s="21" t="str">
        <f>IF('25years'!E21="","",'25years'!E21)</f>
        <v>total</v>
      </c>
      <c r="F21" s="21" t="str">
        <f>IF('25years'!F21="","",'25years'!F21)</f>
        <v>high emitters</v>
      </c>
      <c r="G21" s="21" t="str">
        <f>IF('25years'!G21="","",'25years'!G21)</f>
        <v>low emitters</v>
      </c>
      <c r="H21" s="21" t="str">
        <f>IF('25years'!H21="","",'25years'!H21)</f>
        <v>total</v>
      </c>
      <c r="I21" s="21" t="str">
        <f>IF('25years'!I21="","",'25years'!I21)</f>
        <v>high emitters</v>
      </c>
      <c r="J21" s="21" t="str">
        <f>IF('25years'!J21="","",'25years'!J21)</f>
        <v>low emitters</v>
      </c>
      <c r="K21" s="30">
        <f>IF('25years'!K21="","",'25years'!K21)</f>
      </c>
    </row>
    <row r="22" spans="1:11" ht="13.5">
      <c r="A22" s="129" t="str">
        <f>IF('25years'!A22="","",'25years'!A22)</f>
        <v>population+emissions 2005</v>
      </c>
      <c r="B22" s="29">
        <f>IF('25years'!B22="","",'25years'!B22)</f>
        <v>6.5148</v>
      </c>
      <c r="C22" s="41">
        <f>C3</f>
        <v>4.417</v>
      </c>
      <c r="D22" s="40">
        <f>B22-C22</f>
        <v>2.0978000000000003</v>
      </c>
      <c r="E22" s="43">
        <f>IF('25years'!E22="","",'25years'!E22)</f>
        <v>11287</v>
      </c>
      <c r="F22" s="44">
        <f>B3</f>
        <v>15715</v>
      </c>
      <c r="G22" s="45">
        <f>(E22*B22-F22*C22)/D22</f>
        <v>1963.6727047383001</v>
      </c>
      <c r="H22" s="45">
        <f>B22*E22</f>
        <v>73532.5476</v>
      </c>
      <c r="I22" s="45">
        <f>C22*F22</f>
        <v>69413.155</v>
      </c>
      <c r="J22" s="45">
        <f>D22*G22</f>
        <v>4119.3926000000065</v>
      </c>
      <c r="K22" s="31">
        <f>IF('25years'!K22="","",'25years'!K22)</f>
      </c>
    </row>
    <row r="23" spans="1:11" ht="13.5">
      <c r="A23" s="129" t="str">
        <f>IF('25years'!A23="","",'25years'!A23)</f>
        <v>emissions ok for century average</v>
      </c>
      <c r="B23" s="29">
        <f>IF('25years'!B23="","",'25years'!B23)</f>
      </c>
      <c r="C23" s="29">
        <f>IF('25years'!C23="","",'25years'!C23)</f>
      </c>
      <c r="D23" s="29">
        <f>IF('25years'!D23="","",'25years'!D23)</f>
      </c>
      <c r="E23" s="27">
        <f>IF('25years'!E23="","",'25years'!E23)</f>
        <v>3651.6803097866205</v>
      </c>
      <c r="F23" s="27">
        <f>IF('25years'!F23="","",'25years'!F23)</f>
      </c>
      <c r="G23" s="27">
        <f>IF('25years'!G23="","",'25years'!G23)</f>
      </c>
      <c r="H23" s="27">
        <f>IF('25years'!H23="","",'25years'!H23)</f>
        <v>32000</v>
      </c>
      <c r="I23" s="27">
        <f>IF('25years'!I23="","",'25years'!I23)</f>
      </c>
      <c r="J23" s="27">
        <f>IF('25years'!J23="","",'25years'!J23)</f>
      </c>
      <c r="K23" s="31">
        <f>IF('25years'!K23="","",'25years'!K23)</f>
      </c>
    </row>
    <row r="24" spans="1:11" ht="21">
      <c r="A24" s="129" t="str">
        <f>IF('25years'!A24="","",'25years'!A24)</f>
        <v>annual emissions ok for rest of century, after excess in early years</v>
      </c>
      <c r="B24" s="29">
        <f>IF('25years'!B24="","",'25years'!B24)</f>
      </c>
      <c r="C24" s="29">
        <f>IF('25years'!C24="","",'25years'!C24)</f>
      </c>
      <c r="D24" s="29">
        <f>IF('25years'!D24="","",'25years'!D24)</f>
      </c>
      <c r="E24" s="5">
        <f>E23-K24</f>
        <v>3324.285859439049</v>
      </c>
      <c r="F24" s="27">
        <f>IF('25years'!F24="","",'25years'!F24)</f>
      </c>
      <c r="G24" s="27">
        <f>IF('25years'!G24="","",'25years'!G24)</f>
      </c>
      <c r="H24" s="27">
        <f>IF('25years'!H24="","",'25years'!H24)</f>
      </c>
      <c r="I24" s="27">
        <f>IF('25years'!I24="","",'25years'!I24)</f>
      </c>
      <c r="J24" s="27">
        <f>IF('25years'!J24="","",'25years'!J24)</f>
      </c>
      <c r="K24" s="31">
        <f>K130</f>
        <v>327.3944503475716</v>
      </c>
    </row>
    <row r="25" spans="1:11" ht="13.5">
      <c r="A25" s="129" t="str">
        <f>IF('25years'!A25="","",'25years'!A25)</f>
        <v>% of current US</v>
      </c>
      <c r="B25" s="29">
        <f>IF('25years'!B25="","",'25years'!B25)</f>
      </c>
      <c r="C25" s="29">
        <f>IF('25years'!C25="","",'25years'!C25)</f>
      </c>
      <c r="D25" s="29">
        <f>IF('25years'!D25="","",'25years'!D25)</f>
      </c>
      <c r="E25" s="60">
        <f>E24/44000</f>
        <v>0.07555195135088748</v>
      </c>
      <c r="F25" s="27">
        <f>IF('25years'!F25="","",'25years'!F25)</f>
      </c>
      <c r="G25" s="27">
        <f>IF('25years'!G25="","",'25years'!G25)</f>
      </c>
      <c r="H25" s="27">
        <f>IF('25years'!H25="","",'25years'!H25)</f>
      </c>
      <c r="I25" s="27">
        <f>IF('25years'!I25="","",'25years'!I25)</f>
      </c>
      <c r="J25" s="27">
        <f>IF('25years'!J25="","",'25years'!J25)</f>
      </c>
      <c r="K25" s="31">
        <f>IF('25years'!K25="","",'25years'!K25)</f>
      </c>
    </row>
    <row r="26" spans="1:11" ht="21">
      <c r="A26" s="129" t="str">
        <f>IF('25years'!A26="","",'25years'!A26)</f>
        <v>average population for the century, &amp; emissions goal</v>
      </c>
      <c r="B26" s="4">
        <f>AVERAGE(B30:B129)</f>
        <v>8.76308912207867</v>
      </c>
      <c r="C26" s="4">
        <f>AVERAGE(C30:C129)</f>
        <v>4.603695418865004</v>
      </c>
      <c r="D26" s="4">
        <f>AVERAGE(D30:D129)</f>
        <v>4.159393703213665</v>
      </c>
      <c r="E26" s="132">
        <v>3324</v>
      </c>
      <c r="F26" s="3">
        <f>E26</f>
        <v>3324</v>
      </c>
      <c r="G26" s="3">
        <f>E26</f>
        <v>3324</v>
      </c>
      <c r="H26" s="3">
        <f>B26*E26</f>
        <v>29128.5082417895</v>
      </c>
      <c r="I26" s="3">
        <f>C26*F26</f>
        <v>15302.683572307275</v>
      </c>
      <c r="J26" s="3">
        <f>D26*G26</f>
        <v>13825.824669482221</v>
      </c>
      <c r="K26" s="31">
        <f>IF('25years'!K26="","",'25years'!K26)</f>
      </c>
    </row>
    <row r="27" spans="1:11" ht="13.5">
      <c r="A27" s="129" t="str">
        <f>IF('25years'!A27="","",'25years'!A27)</f>
        <v>gap from 2005 emissions</v>
      </c>
      <c r="B27" s="4"/>
      <c r="C27" s="4"/>
      <c r="D27" s="4"/>
      <c r="E27" s="3"/>
      <c r="F27" s="3">
        <f>F22-F26</f>
        <v>12391</v>
      </c>
      <c r="G27" s="3">
        <f>G22-G26</f>
        <v>-1360.3272952616999</v>
      </c>
      <c r="H27" s="3"/>
      <c r="I27" s="3"/>
      <c r="J27" s="3"/>
      <c r="K27" s="31">
        <f>IF('25years'!K27="","",'25years'!K27)</f>
      </c>
    </row>
    <row r="28" spans="1:11" ht="21">
      <c r="A28" s="129" t="str">
        <f>IF('25years'!A28="","",'25years'!A28)</f>
        <v>years to eliminate gap &amp; part done each year</v>
      </c>
      <c r="B28" s="132">
        <v>10</v>
      </c>
      <c r="C28" s="4"/>
      <c r="D28" s="4"/>
      <c r="E28" s="3"/>
      <c r="F28" s="3">
        <f>F27/$B28</f>
        <v>1239.1</v>
      </c>
      <c r="G28" s="3">
        <f>G27/$B28</f>
        <v>-136.03272952617</v>
      </c>
      <c r="H28" s="3"/>
      <c r="I28" s="3"/>
      <c r="J28" s="3"/>
      <c r="K28" s="31">
        <f>IF('25years'!K28="","",'25years'!K28)</f>
      </c>
    </row>
    <row r="29" spans="1:11" ht="13.5">
      <c r="A29" s="6">
        <f>IF('25years'!A29="","",'25years'!A29)</f>
      </c>
      <c r="B29" s="29">
        <f>IF('25years'!B29="","",'25years'!B29)</f>
      </c>
      <c r="C29" s="29">
        <f>IF('25years'!C29="","",'25years'!C29)</f>
      </c>
      <c r="D29" s="29">
        <f>IF('25years'!D29="","",'25years'!D29)</f>
      </c>
      <c r="E29" s="27">
        <f>IF('25years'!E29="","",'25years'!E29)</f>
      </c>
      <c r="F29" s="27">
        <f>IF('25years'!F29="","",'25years'!F29)</f>
      </c>
      <c r="G29" s="27">
        <f>IF('25years'!G29="","",'25years'!G29)</f>
      </c>
      <c r="H29" s="27">
        <f>IF('25years'!H29="","",'25years'!H29)</f>
      </c>
      <c r="I29" s="27">
        <f>IF('25years'!I29="","",'25years'!I29)</f>
      </c>
      <c r="J29" s="27">
        <f>IF('25years'!J29="","",'25years'!J29)</f>
      </c>
      <c r="K29" s="31"/>
    </row>
    <row r="30" spans="1:11" ht="13.5">
      <c r="A30" s="7">
        <v>2005</v>
      </c>
      <c r="B30" s="4">
        <f>B22</f>
        <v>6.5148</v>
      </c>
      <c r="C30" s="4">
        <f aca="true" t="shared" si="0" ref="C30:J30">C22</f>
        <v>4.417</v>
      </c>
      <c r="D30" s="13">
        <f aca="true" t="shared" si="1" ref="D30:D40">B30-C30</f>
        <v>2.0978000000000003</v>
      </c>
      <c r="E30" s="3">
        <f t="shared" si="0"/>
        <v>11287</v>
      </c>
      <c r="F30" s="3">
        <f t="shared" si="0"/>
        <v>15715</v>
      </c>
      <c r="G30" s="3">
        <f t="shared" si="0"/>
        <v>1963.6727047383001</v>
      </c>
      <c r="H30" s="3">
        <f t="shared" si="0"/>
        <v>73532.5476</v>
      </c>
      <c r="I30" s="3">
        <f t="shared" si="0"/>
        <v>69413.155</v>
      </c>
      <c r="J30" s="3">
        <f t="shared" si="0"/>
        <v>4119.3926000000065</v>
      </c>
      <c r="K30" s="5">
        <f>K29+(C30*(F30-F$26)+D30*(G30-G$26))/(100*B$26)</f>
        <v>59.19984571341927</v>
      </c>
    </row>
    <row r="31" spans="1:11" ht="13.5">
      <c r="A31" s="7">
        <f>A30+1</f>
        <v>2006</v>
      </c>
      <c r="B31" s="38">
        <f>B30*(1+population!E17)</f>
        <v>6.592249623270445</v>
      </c>
      <c r="C31" s="38">
        <f>C30*(1+population!G17)</f>
        <v>4.431914308331155</v>
      </c>
      <c r="D31" s="13">
        <f t="shared" si="1"/>
        <v>2.1603353149392897</v>
      </c>
      <c r="E31" s="4"/>
      <c r="F31" s="3">
        <f>F$30-F$28*MIN($B$28,$A31-$A$30)</f>
        <v>14475.9</v>
      </c>
      <c r="G31" s="3">
        <f>G$30-G$28*MIN($B$28,$A31-$A$30)</f>
        <v>2099.70543426447</v>
      </c>
      <c r="H31" s="3">
        <f>I31+J31</f>
        <v>68692.01613658245</v>
      </c>
      <c r="I31" s="3">
        <f>F31*C31</f>
        <v>64155.94833597097</v>
      </c>
      <c r="J31" s="3">
        <f>G31*D31</f>
        <v>4536.067800611472</v>
      </c>
      <c r="K31" s="5">
        <f aca="true" t="shared" si="2" ref="K31:K41">K30+(C31*(F31-F$26)+D31*(G31-G$26))/(100*B$26)</f>
        <v>112.5821378904673</v>
      </c>
    </row>
    <row r="32" spans="1:11" ht="13.5">
      <c r="A32" s="7">
        <f aca="true" t="shared" si="3" ref="A32:A41">A31+1</f>
        <v>2007</v>
      </c>
      <c r="B32" s="38">
        <f>B31*(1+population!E18)</f>
        <v>6.67061998764495</v>
      </c>
      <c r="C32" s="38">
        <f>C31*(1+population!G18)</f>
        <v>4.446878975863804</v>
      </c>
      <c r="D32" s="13">
        <f t="shared" si="1"/>
        <v>2.2237410117811462</v>
      </c>
      <c r="E32" s="4"/>
      <c r="F32" s="3">
        <f>F$30-F$28*MIN($B$28,$A32-$A$30)</f>
        <v>13236.8</v>
      </c>
      <c r="G32" s="3">
        <f>G$30-G$28*MIN($B$28,$A32-$A$30)</f>
        <v>2235.73816379064</v>
      </c>
      <c r="H32" s="3">
        <f aca="true" t="shared" si="4" ref="H32:H41">I32+J32</f>
        <v>63834.150274139516</v>
      </c>
      <c r="I32" s="3">
        <f aca="true" t="shared" si="5" ref="I32:J41">F32*C32</f>
        <v>58862.447627714</v>
      </c>
      <c r="J32" s="3">
        <f t="shared" si="5"/>
        <v>4971.7026464255205</v>
      </c>
      <c r="K32" s="5">
        <f t="shared" si="2"/>
        <v>160.12360284058684</v>
      </c>
    </row>
    <row r="33" spans="1:11" ht="13.5">
      <c r="A33" s="7">
        <f t="shared" si="3"/>
        <v>2008</v>
      </c>
      <c r="B33" s="38">
        <f>B32*(1+population!E19)</f>
        <v>6.749922039131319</v>
      </c>
      <c r="C33" s="38">
        <f>C32*(1+population!G19)</f>
        <v>4.461894172639299</v>
      </c>
      <c r="D33" s="13">
        <f t="shared" si="1"/>
        <v>2.28802786649202</v>
      </c>
      <c r="E33" s="4"/>
      <c r="F33" s="3">
        <f>F$30-F$28*MIN($B$28,$A33-$A$30)</f>
        <v>11997.7</v>
      </c>
      <c r="G33" s="3">
        <f>G$30-G$28*MIN($B$28,$A33-$A$30)</f>
        <v>2371.77089331681</v>
      </c>
      <c r="H33" s="3">
        <f t="shared" si="4"/>
        <v>58959.14561191806</v>
      </c>
      <c r="I33" s="3">
        <f t="shared" si="5"/>
        <v>53532.46771507453</v>
      </c>
      <c r="J33" s="3">
        <f t="shared" si="5"/>
        <v>5426.677896843533</v>
      </c>
      <c r="K33" s="5">
        <f t="shared" si="2"/>
        <v>201.8011485611103</v>
      </c>
    </row>
    <row r="34" spans="1:11" ht="13.5">
      <c r="A34" s="7">
        <f t="shared" si="3"/>
        <v>2009</v>
      </c>
      <c r="B34" s="38">
        <f>B33*(1+population!E20)</f>
        <v>6.830166853866321</v>
      </c>
      <c r="C34" s="38">
        <f>C33*(1+population!G20)</f>
        <v>4.476960069273152</v>
      </c>
      <c r="D34" s="13">
        <f t="shared" si="1"/>
        <v>2.3532067845931692</v>
      </c>
      <c r="E34" s="4"/>
      <c r="F34" s="3">
        <f>F$30-F$28*MIN($B$28,$A34-$A$30)</f>
        <v>10758.6</v>
      </c>
      <c r="G34" s="3">
        <f>G$30-G$28*MIN($B$28,$A34-$A$30)</f>
        <v>2507.80362284298</v>
      </c>
      <c r="H34" s="3">
        <f t="shared" si="4"/>
        <v>54067.20310098356</v>
      </c>
      <c r="I34" s="3">
        <f t="shared" si="5"/>
        <v>48165.82260128213</v>
      </c>
      <c r="J34" s="3">
        <f t="shared" si="5"/>
        <v>5901.38049970143</v>
      </c>
      <c r="K34" s="5">
        <f t="shared" si="2"/>
        <v>237.59187035088505</v>
      </c>
    </row>
    <row r="35" spans="1:11" ht="13.5">
      <c r="A35" s="7">
        <f t="shared" si="3"/>
        <v>2010</v>
      </c>
      <c r="B35" s="38">
        <f>B34*(1+population!E21)</f>
        <v>6.911365639662696</v>
      </c>
      <c r="C35" s="38">
        <f>C34*(1+population!G21)</f>
        <v>4.492076836956966</v>
      </c>
      <c r="D35" s="13">
        <f t="shared" si="1"/>
        <v>2.41928880270573</v>
      </c>
      <c r="E35" s="4"/>
      <c r="F35" s="3">
        <f>F$30-F$28*MIN($B$28,$A35-$A$30)</f>
        <v>9519.5</v>
      </c>
      <c r="G35" s="3">
        <f>G$30-G$28*MIN($B$28,$A35-$A$30)</f>
        <v>2643.83635236915</v>
      </c>
      <c r="H35" s="3">
        <f t="shared" si="4"/>
        <v>49158.52913288488</v>
      </c>
      <c r="I35" s="3">
        <f t="shared" si="5"/>
        <v>42762.32544941184</v>
      </c>
      <c r="J35" s="3">
        <f t="shared" si="5"/>
        <v>6396.203683473046</v>
      </c>
      <c r="K35" s="5">
        <f t="shared" si="2"/>
        <v>267.47305651921056</v>
      </c>
    </row>
    <row r="36" spans="1:11" ht="13.5">
      <c r="A36" s="7">
        <f t="shared" si="3"/>
        <v>2011</v>
      </c>
      <c r="B36" s="38">
        <f>B35*(1+population!E22)</f>
        <v>6.988361005392714</v>
      </c>
      <c r="C36" s="38">
        <f>C35*(1+population!G22)</f>
        <v>4.504797207889933</v>
      </c>
      <c r="D36" s="13">
        <f t="shared" si="1"/>
        <v>2.4835637975027813</v>
      </c>
      <c r="E36" s="4"/>
      <c r="F36" s="3">
        <f>F$30-F$28*MIN($B$28,$A36-$A$30)</f>
        <v>8280.400000000001</v>
      </c>
      <c r="G36" s="3">
        <f>G$30-G$28*MIN($B$28,$A36-$A$30)</f>
        <v>2779.86908189532</v>
      </c>
      <c r="H36" s="3">
        <f t="shared" si="4"/>
        <v>44205.50501380432</v>
      </c>
      <c r="I36" s="3">
        <f t="shared" si="5"/>
        <v>37301.52280021181</v>
      </c>
      <c r="J36" s="3">
        <f t="shared" si="5"/>
        <v>6903.9822135925115</v>
      </c>
      <c r="K36" s="5">
        <f t="shared" si="2"/>
        <v>291.4100412282092</v>
      </c>
    </row>
    <row r="37" spans="1:11" ht="13.5">
      <c r="A37" s="7">
        <f t="shared" si="3"/>
        <v>2012</v>
      </c>
      <c r="B37" s="38">
        <f>B36*(1+population!E23)</f>
        <v>7.066214130160957</v>
      </c>
      <c r="C37" s="38">
        <f>C36*(1+population!G23)</f>
        <v>4.517553599541722</v>
      </c>
      <c r="D37" s="13">
        <f t="shared" si="1"/>
        <v>2.5486605306192347</v>
      </c>
      <c r="E37" s="4"/>
      <c r="F37" s="3">
        <f>F$30-F$28*MIN($B$28,$A37-$A$30)</f>
        <v>7041.300000000001</v>
      </c>
      <c r="G37" s="3">
        <f>G$30-G$28*MIN($B$28,$A37-$A$30)</f>
        <v>2915.90181142149</v>
      </c>
      <c r="H37" s="3">
        <f t="shared" si="4"/>
        <v>39241.09401838422</v>
      </c>
      <c r="I37" s="3">
        <f t="shared" si="5"/>
        <v>31809.450160453136</v>
      </c>
      <c r="J37" s="3">
        <f t="shared" si="5"/>
        <v>7431.6438579310825</v>
      </c>
      <c r="K37" s="5">
        <f t="shared" si="2"/>
        <v>309.38657670590896</v>
      </c>
    </row>
    <row r="38" spans="1:11" ht="13.5">
      <c r="A38" s="7">
        <f t="shared" si="3"/>
        <v>2013</v>
      </c>
      <c r="B38" s="38">
        <f>B37*(1+population!E24)</f>
        <v>7.144934569744721</v>
      </c>
      <c r="C38" s="38">
        <f>C37*(1+population!G24)</f>
        <v>4.530346113913462</v>
      </c>
      <c r="D38" s="13">
        <f t="shared" si="1"/>
        <v>2.6145884558312584</v>
      </c>
      <c r="E38" s="4"/>
      <c r="F38" s="3">
        <f>F$30-F$28*MIN($B$28,$A38-$A$30)</f>
        <v>5802.200000000001</v>
      </c>
      <c r="G38" s="3">
        <f>G$30-G$28*MIN($B$28,$A38-$A$30)</f>
        <v>3051.93454094766</v>
      </c>
      <c r="H38" s="3">
        <f t="shared" si="4"/>
        <v>34265.52704086312</v>
      </c>
      <c r="I38" s="3">
        <f t="shared" si="5"/>
        <v>26285.974222148696</v>
      </c>
      <c r="J38" s="3">
        <f t="shared" si="5"/>
        <v>7979.552818714423</v>
      </c>
      <c r="K38" s="5">
        <f t="shared" si="2"/>
        <v>321.3866424185092</v>
      </c>
    </row>
    <row r="39" spans="1:11" ht="13.5">
      <c r="A39" s="7">
        <f t="shared" si="3"/>
        <v>2014</v>
      </c>
      <c r="B39" s="38">
        <f>B38*(1+population!E25)</f>
        <v>7.224531986376464</v>
      </c>
      <c r="C39" s="38">
        <f>C38*(1+population!G25)</f>
        <v>4.543174853295121</v>
      </c>
      <c r="D39" s="13">
        <f t="shared" si="1"/>
        <v>2.6813571330813426</v>
      </c>
      <c r="E39" s="4"/>
      <c r="F39" s="3">
        <f>F$30-F$28*MIN($B$28,$A39-$A$30)</f>
        <v>4563.1</v>
      </c>
      <c r="G39" s="3">
        <f>G$30-G$28*MIN($B$28,$A39-$A$30)</f>
        <v>3187.96727047383</v>
      </c>
      <c r="H39" s="3">
        <f t="shared" si="4"/>
        <v>29279.039953785832</v>
      </c>
      <c r="I39" s="3">
        <f t="shared" si="5"/>
        <v>20730.96117307097</v>
      </c>
      <c r="J39" s="3">
        <f t="shared" si="5"/>
        <v>8548.078780714863</v>
      </c>
      <c r="K39" s="5">
        <f t="shared" si="2"/>
        <v>327.3944503475716</v>
      </c>
    </row>
    <row r="40" spans="1:11" ht="13.5">
      <c r="A40" s="7">
        <f t="shared" si="3"/>
        <v>2015</v>
      </c>
      <c r="B40" s="38">
        <f>B39*(1+population!E26)</f>
        <v>7.305016149929764</v>
      </c>
      <c r="C40" s="38">
        <f>C39*(1+population!G26)</f>
        <v>4.556039920266325</v>
      </c>
      <c r="D40" s="13">
        <f t="shared" si="1"/>
        <v>2.7489762296634392</v>
      </c>
      <c r="E40" s="4"/>
      <c r="F40" s="3">
        <f>F$30-F$28*MIN($B$28,$A40-$A$30)</f>
        <v>3324</v>
      </c>
      <c r="G40" s="3">
        <f>G$30-G$28*MIN($B$28,$A40-$A$30)</f>
        <v>3324</v>
      </c>
      <c r="H40" s="3">
        <f t="shared" si="4"/>
        <v>24281.873682366535</v>
      </c>
      <c r="I40" s="3">
        <f t="shared" si="5"/>
        <v>15144.276694965263</v>
      </c>
      <c r="J40" s="3">
        <f t="shared" si="5"/>
        <v>9137.596987401272</v>
      </c>
      <c r="K40" s="5">
        <f t="shared" si="2"/>
        <v>327.3944503475716</v>
      </c>
    </row>
    <row r="41" spans="1:11" ht="13.5">
      <c r="A41" s="7">
        <f t="shared" si="3"/>
        <v>2016</v>
      </c>
      <c r="B41" s="38">
        <f>B40*(1+population!E27)</f>
        <v>7.378097483280153</v>
      </c>
      <c r="C41" s="38">
        <f>C40*(1+population!G27)</f>
        <v>4.565799614559782</v>
      </c>
      <c r="D41" s="13">
        <f>B41-C41</f>
        <v>2.8122978687203712</v>
      </c>
      <c r="E41" s="13"/>
      <c r="F41" s="3">
        <f>F$30-F$28*MIN($B$28,$A41-$A$30)</f>
        <v>3324</v>
      </c>
      <c r="G41" s="3">
        <f>G$30-G$28*MIN($B$28,$A41-$A$30)</f>
        <v>3324</v>
      </c>
      <c r="H41" s="3">
        <f t="shared" si="4"/>
        <v>24524.79603442323</v>
      </c>
      <c r="I41" s="3">
        <f t="shared" si="5"/>
        <v>15176.717918796716</v>
      </c>
      <c r="J41" s="3">
        <f t="shared" si="5"/>
        <v>9348.078115626515</v>
      </c>
      <c r="K41" s="5">
        <f t="shared" si="2"/>
        <v>327.3944503475716</v>
      </c>
    </row>
    <row r="42" spans="1:11" ht="13.5">
      <c r="A42" s="7">
        <f aca="true" t="shared" si="6" ref="A42:A105">A41+1</f>
        <v>2017</v>
      </c>
      <c r="B42" s="38">
        <f>B41*(1+population!E28)</f>
        <v>7.451909941815574</v>
      </c>
      <c r="C42" s="38">
        <f>C41*(1+population!G28)</f>
        <v>4.575580215525342</v>
      </c>
      <c r="D42" s="13">
        <f aca="true" t="shared" si="7" ref="D42:D105">B42-C42</f>
        <v>2.8763297262902316</v>
      </c>
      <c r="E42" s="13"/>
      <c r="F42" s="3">
        <f>F$30-F$28*MIN($B$28,$A42-$A$30)</f>
        <v>3324</v>
      </c>
      <c r="G42" s="3">
        <f>G$30-G$28*MIN($B$28,$A42-$A$30)</f>
        <v>3324</v>
      </c>
      <c r="H42" s="3">
        <f aca="true" t="shared" si="8" ref="H42:H105">I42+J42</f>
        <v>24770.148646594967</v>
      </c>
      <c r="I42" s="3">
        <f aca="true" t="shared" si="9" ref="I42:I105">F42*C42</f>
        <v>15209.228636406237</v>
      </c>
      <c r="J42" s="3">
        <f aca="true" t="shared" si="10" ref="J42:J105">G42*D42</f>
        <v>9560.92001018873</v>
      </c>
      <c r="K42" s="5">
        <f aca="true" t="shared" si="11" ref="K42:K105">K41+(C42*(F42-F$26)+D42*(G42-G$26))/(100*B$26)</f>
        <v>327.3944503475716</v>
      </c>
    </row>
    <row r="43" spans="1:11" ht="13.5">
      <c r="A43" s="7">
        <f t="shared" si="6"/>
        <v>2018</v>
      </c>
      <c r="B43" s="38">
        <f>B42*(1+population!E29)</f>
        <v>7.526460839907721</v>
      </c>
      <c r="C43" s="38">
        <f>C42*(1+population!G29)</f>
        <v>4.58538176794811</v>
      </c>
      <c r="D43" s="13">
        <f t="shared" si="7"/>
        <v>2.941079071959611</v>
      </c>
      <c r="E43" s="13"/>
      <c r="F43" s="3">
        <f>F$30-F$28*MIN($B$28,$A43-$A$30)</f>
        <v>3324</v>
      </c>
      <c r="G43" s="3">
        <f>G$30-G$28*MIN($B$28,$A43-$A$30)</f>
        <v>3324</v>
      </c>
      <c r="H43" s="3">
        <f t="shared" si="8"/>
        <v>25017.955831853265</v>
      </c>
      <c r="I43" s="3">
        <f t="shared" si="9"/>
        <v>15241.808996659518</v>
      </c>
      <c r="J43" s="3">
        <f t="shared" si="10"/>
        <v>9776.146835193747</v>
      </c>
      <c r="K43" s="5">
        <f t="shared" si="11"/>
        <v>327.3944503475716</v>
      </c>
    </row>
    <row r="44" spans="1:11" ht="13.5">
      <c r="A44" s="7">
        <f t="shared" si="6"/>
        <v>2019</v>
      </c>
      <c r="B44" s="38">
        <f>B43*(1+population!E30)</f>
        <v>7.601757565103221</v>
      </c>
      <c r="C44" s="38">
        <f>C43*(1+population!G30)</f>
        <v>4.595204316709129</v>
      </c>
      <c r="D44" s="13">
        <f t="shared" si="7"/>
        <v>3.006553248394092</v>
      </c>
      <c r="E44" s="13"/>
      <c r="F44" s="3">
        <f>F$30-F$28*MIN($B$28,$A44-$A$30)</f>
        <v>3324</v>
      </c>
      <c r="G44" s="3">
        <f>G$30-G$28*MIN($B$28,$A44-$A$30)</f>
        <v>3324</v>
      </c>
      <c r="H44" s="3">
        <f t="shared" si="8"/>
        <v>25268.242146403107</v>
      </c>
      <c r="I44" s="3">
        <f t="shared" si="9"/>
        <v>15274.459148741145</v>
      </c>
      <c r="J44" s="3">
        <f t="shared" si="10"/>
        <v>9993.782997661963</v>
      </c>
      <c r="K44" s="5">
        <f t="shared" si="11"/>
        <v>327.3944503475716</v>
      </c>
    </row>
    <row r="45" spans="1:11" ht="13.5">
      <c r="A45" s="7">
        <f t="shared" si="6"/>
        <v>2020</v>
      </c>
      <c r="B45" s="38">
        <f>B44*(1+population!E31)</f>
        <v>7.677807578855688</v>
      </c>
      <c r="C45" s="38">
        <f>C44*(1+population!G31)</f>
        <v>4.605047906785582</v>
      </c>
      <c r="D45" s="13">
        <f t="shared" si="7"/>
        <v>3.0727596720701067</v>
      </c>
      <c r="E45" s="13"/>
      <c r="F45" s="3">
        <f>F$30-F$28*MIN($B$28,$A45-$A$30)</f>
        <v>3324</v>
      </c>
      <c r="G45" s="3">
        <f>G$30-G$28*MIN($B$28,$A45-$A$30)</f>
        <v>3324</v>
      </c>
      <c r="H45" s="3">
        <f t="shared" si="8"/>
        <v>25521.032392116307</v>
      </c>
      <c r="I45" s="3">
        <f t="shared" si="9"/>
        <v>15307.179242155273</v>
      </c>
      <c r="J45" s="3">
        <f t="shared" si="10"/>
        <v>10213.853149961034</v>
      </c>
      <c r="K45" s="5">
        <f t="shared" si="11"/>
        <v>327.3944503475716</v>
      </c>
    </row>
    <row r="46" spans="1:11" ht="13.5">
      <c r="A46" s="7">
        <f t="shared" si="6"/>
        <v>2021</v>
      </c>
      <c r="B46" s="38">
        <f>B45*(1+population!E32)</f>
        <v>7.74402171249382</v>
      </c>
      <c r="C46" s="38">
        <f>C45*(1+population!G32)</f>
        <v>4.611398717322141</v>
      </c>
      <c r="D46" s="13">
        <f t="shared" si="7"/>
        <v>3.1326229951716797</v>
      </c>
      <c r="E46" s="13"/>
      <c r="F46" s="3">
        <f>F$30-F$28*MIN($B$28,$A46-$A$30)</f>
        <v>3324</v>
      </c>
      <c r="G46" s="3">
        <f>G$30-G$28*MIN($B$28,$A46-$A$30)</f>
        <v>3324</v>
      </c>
      <c r="H46" s="3">
        <f t="shared" si="8"/>
        <v>25741.12817232946</v>
      </c>
      <c r="I46" s="3">
        <f t="shared" si="9"/>
        <v>15328.289336378795</v>
      </c>
      <c r="J46" s="3">
        <f t="shared" si="10"/>
        <v>10412.838835950664</v>
      </c>
      <c r="K46" s="5">
        <f t="shared" si="11"/>
        <v>327.3944503475716</v>
      </c>
    </row>
    <row r="47" spans="1:11" ht="13.5">
      <c r="A47" s="7">
        <f t="shared" si="6"/>
        <v>2022</v>
      </c>
      <c r="B47" s="38">
        <f>B46*(1+population!E33)</f>
        <v>7.810806883039093</v>
      </c>
      <c r="C47" s="38">
        <f>C46*(1+population!G33)</f>
        <v>4.617758286246297</v>
      </c>
      <c r="D47" s="13">
        <f t="shared" si="7"/>
        <v>3.1930485967927957</v>
      </c>
      <c r="E47" s="13"/>
      <c r="F47" s="3">
        <f>F$30-F$28*MIN($B$28,$A47-$A$30)</f>
        <v>3324</v>
      </c>
      <c r="G47" s="3">
        <f>G$30-G$28*MIN($B$28,$A47-$A$30)</f>
        <v>3324</v>
      </c>
      <c r="H47" s="3">
        <f t="shared" si="8"/>
        <v>25963.122079221946</v>
      </c>
      <c r="I47" s="3">
        <f t="shared" si="9"/>
        <v>15349.428543482692</v>
      </c>
      <c r="J47" s="3">
        <f t="shared" si="10"/>
        <v>10613.693535739252</v>
      </c>
      <c r="K47" s="5">
        <f t="shared" si="11"/>
        <v>327.3944503475716</v>
      </c>
    </row>
    <row r="48" spans="1:11" ht="13.5">
      <c r="A48" s="7">
        <f t="shared" si="6"/>
        <v>2023</v>
      </c>
      <c r="B48" s="38">
        <f>B47*(1+population!E34)</f>
        <v>7.878168015167423</v>
      </c>
      <c r="C48" s="38">
        <f>C47*(1+population!G34)</f>
        <v>4.624126625636722</v>
      </c>
      <c r="D48" s="13">
        <f t="shared" si="7"/>
        <v>3.254041389530701</v>
      </c>
      <c r="E48" s="13"/>
      <c r="F48" s="3">
        <f>F$30-F$28*MIN($B$28,$A48-$A$30)</f>
        <v>3324</v>
      </c>
      <c r="G48" s="3">
        <f>G$30-G$28*MIN($B$28,$A48-$A$30)</f>
        <v>3324</v>
      </c>
      <c r="H48" s="3">
        <f t="shared" si="8"/>
        <v>26187.030482416514</v>
      </c>
      <c r="I48" s="3">
        <f t="shared" si="9"/>
        <v>15370.596903616466</v>
      </c>
      <c r="J48" s="3">
        <f t="shared" si="10"/>
        <v>10816.43357880005</v>
      </c>
      <c r="K48" s="5">
        <f t="shared" si="11"/>
        <v>327.3944503475716</v>
      </c>
    </row>
    <row r="49" spans="1:11" ht="13.5">
      <c r="A49" s="7">
        <f t="shared" si="6"/>
        <v>2024</v>
      </c>
      <c r="B49" s="38">
        <f>B48*(1+population!E35)</f>
        <v>7.9461100760255965</v>
      </c>
      <c r="C49" s="38">
        <f>C48*(1+population!G35)</f>
        <v>4.630503747588745</v>
      </c>
      <c r="D49" s="13">
        <f t="shared" si="7"/>
        <v>3.3156063284368518</v>
      </c>
      <c r="E49" s="13"/>
      <c r="F49" s="3">
        <f>F$30-F$28*MIN($B$28,$A49-$A$30)</f>
        <v>3324</v>
      </c>
      <c r="G49" s="3">
        <f>G$30-G$28*MIN($B$28,$A49-$A$30)</f>
        <v>3324</v>
      </c>
      <c r="H49" s="3">
        <f t="shared" si="8"/>
        <v>26412.86989270908</v>
      </c>
      <c r="I49" s="3">
        <f t="shared" si="9"/>
        <v>15391.794456984988</v>
      </c>
      <c r="J49" s="3">
        <f t="shared" si="10"/>
        <v>11021.075435724095</v>
      </c>
      <c r="K49" s="5">
        <f t="shared" si="11"/>
        <v>327.3944503475716</v>
      </c>
    </row>
    <row r="50" spans="1:11" ht="13.5">
      <c r="A50" s="7">
        <f t="shared" si="6"/>
        <v>2025</v>
      </c>
      <c r="B50" s="38">
        <f>B49*(1+population!E36)</f>
        <v>8.014638075597537</v>
      </c>
      <c r="C50" s="38">
        <f>C49*(1+population!G36)</f>
        <v>4.636889664214375</v>
      </c>
      <c r="D50" s="13">
        <f t="shared" si="7"/>
        <v>3.3777484113831617</v>
      </c>
      <c r="E50" s="13"/>
      <c r="F50" s="3">
        <f>F$30-F$28*MIN($B$28,$A50-$A$30)</f>
        <v>3324</v>
      </c>
      <c r="G50" s="3">
        <f>G$30-G$28*MIN($B$28,$A50-$A$30)</f>
        <v>3324</v>
      </c>
      <c r="H50" s="3">
        <f t="shared" si="8"/>
        <v>26640.656963286212</v>
      </c>
      <c r="I50" s="3">
        <f t="shared" si="9"/>
        <v>15413.021243848583</v>
      </c>
      <c r="J50" s="3">
        <f t="shared" si="10"/>
        <v>11227.635719437629</v>
      </c>
      <c r="K50" s="5">
        <f t="shared" si="11"/>
        <v>327.3944503475716</v>
      </c>
    </row>
    <row r="51" spans="1:11" ht="13.5">
      <c r="A51" s="7">
        <f t="shared" si="6"/>
        <v>2026</v>
      </c>
      <c r="B51" s="38">
        <f>B50*(1+population!E37)</f>
        <v>8.073269389036644</v>
      </c>
      <c r="C51" s="38">
        <f>C50*(1+population!G37)</f>
        <v>4.6401636131822945</v>
      </c>
      <c r="D51" s="13">
        <f t="shared" si="7"/>
        <v>3.43310577585435</v>
      </c>
      <c r="E51" s="13"/>
      <c r="F51" s="3">
        <f>F$30-F$28*MIN($B$28,$A51-$A$30)</f>
        <v>3324</v>
      </c>
      <c r="G51" s="3">
        <f>G$30-G$28*MIN($B$28,$A51-$A$30)</f>
        <v>3324</v>
      </c>
      <c r="H51" s="3">
        <f t="shared" si="8"/>
        <v>26835.547449157806</v>
      </c>
      <c r="I51" s="3">
        <f t="shared" si="9"/>
        <v>15423.903850217946</v>
      </c>
      <c r="J51" s="3">
        <f t="shared" si="10"/>
        <v>11411.64359893986</v>
      </c>
      <c r="K51" s="5">
        <f t="shared" si="11"/>
        <v>327.3944503475716</v>
      </c>
    </row>
    <row r="52" spans="1:11" ht="13.5">
      <c r="A52" s="7">
        <f t="shared" si="6"/>
        <v>2027</v>
      </c>
      <c r="B52" s="38">
        <f>B51*(1+population!E38)</f>
        <v>8.132329621521524</v>
      </c>
      <c r="C52" s="38">
        <f>C51*(1+population!G38)</f>
        <v>4.64343987377344</v>
      </c>
      <c r="D52" s="13">
        <f t="shared" si="7"/>
        <v>3.4888897477480842</v>
      </c>
      <c r="E52" s="13"/>
      <c r="F52" s="3">
        <f>F$30-F$28*MIN($B$28,$A52-$A$30)</f>
        <v>3324</v>
      </c>
      <c r="G52" s="3">
        <f>G$30-G$28*MIN($B$28,$A52-$A$30)</f>
        <v>3324</v>
      </c>
      <c r="H52" s="3">
        <f t="shared" si="8"/>
        <v>27031.863661937547</v>
      </c>
      <c r="I52" s="3">
        <f t="shared" si="9"/>
        <v>15434.794140422915</v>
      </c>
      <c r="J52" s="3">
        <f t="shared" si="10"/>
        <v>11597.069521514632</v>
      </c>
      <c r="K52" s="5">
        <f t="shared" si="11"/>
        <v>327.3944503475716</v>
      </c>
    </row>
    <row r="53" spans="1:11" ht="13.5">
      <c r="A53" s="7">
        <f t="shared" si="6"/>
        <v>2028</v>
      </c>
      <c r="B53" s="38">
        <f>B52*(1+population!E39)</f>
        <v>8.191821910821691</v>
      </c>
      <c r="C53" s="38">
        <f>C52*(1+population!G39)</f>
        <v>4.646718447619969</v>
      </c>
      <c r="D53" s="13">
        <f t="shared" si="7"/>
        <v>3.5451034632017215</v>
      </c>
      <c r="E53" s="13"/>
      <c r="F53" s="3">
        <f>F$30-F$28*MIN($B$28,$A53-$A$30)</f>
        <v>3324</v>
      </c>
      <c r="G53" s="3">
        <f>G$30-G$28*MIN($B$28,$A53-$A$30)</f>
        <v>3324</v>
      </c>
      <c r="H53" s="3">
        <f t="shared" si="8"/>
        <v>27229.6160315713</v>
      </c>
      <c r="I53" s="3">
        <f t="shared" si="9"/>
        <v>15445.692119888778</v>
      </c>
      <c r="J53" s="3">
        <f t="shared" si="10"/>
        <v>11783.923911682523</v>
      </c>
      <c r="K53" s="5">
        <f t="shared" si="11"/>
        <v>327.3944503475716</v>
      </c>
    </row>
    <row r="54" spans="1:11" ht="13.5">
      <c r="A54" s="7">
        <f t="shared" si="6"/>
        <v>2029</v>
      </c>
      <c r="B54" s="38">
        <f>B53*(1+population!E40)</f>
        <v>8.251749417661097</v>
      </c>
      <c r="C54" s="38">
        <f>C53*(1+population!G40)</f>
        <v>4.649999336355194</v>
      </c>
      <c r="D54" s="13">
        <f t="shared" si="7"/>
        <v>3.6017500813059034</v>
      </c>
      <c r="E54" s="13"/>
      <c r="F54" s="3">
        <f>F$30-F$28*MIN($B$28,$A54-$A$30)</f>
        <v>3324</v>
      </c>
      <c r="G54" s="3">
        <f>G$30-G$28*MIN($B$28,$A54-$A$30)</f>
        <v>3324</v>
      </c>
      <c r="H54" s="3">
        <f t="shared" si="8"/>
        <v>27428.815064305487</v>
      </c>
      <c r="I54" s="3">
        <f t="shared" si="9"/>
        <v>15456.597794044665</v>
      </c>
      <c r="J54" s="3">
        <f t="shared" si="10"/>
        <v>11972.217270260822</v>
      </c>
      <c r="K54" s="5">
        <f t="shared" si="11"/>
        <v>327.3944503475716</v>
      </c>
    </row>
    <row r="55" spans="1:11" ht="13.5">
      <c r="A55" s="7">
        <f t="shared" si="6"/>
        <v>2030</v>
      </c>
      <c r="B55" s="38">
        <f>B54*(1+population!E41)</f>
        <v>8.312115325886067</v>
      </c>
      <c r="C55" s="38">
        <f>C54*(1+population!G41)</f>
        <v>4.653282541613576</v>
      </c>
      <c r="D55" s="13">
        <f t="shared" si="7"/>
        <v>3.658832784272491</v>
      </c>
      <c r="E55" s="13"/>
      <c r="F55" s="3">
        <f>F$30-F$28*MIN($B$28,$A55-$A$30)</f>
        <v>3324</v>
      </c>
      <c r="G55" s="3">
        <f>G$30-G$28*MIN($B$28,$A55-$A$30)</f>
        <v>3324</v>
      </c>
      <c r="H55" s="3">
        <f t="shared" si="8"/>
        <v>27629.471343245285</v>
      </c>
      <c r="I55" s="3">
        <f t="shared" si="9"/>
        <v>15467.511168323526</v>
      </c>
      <c r="J55" s="3">
        <f t="shared" si="10"/>
        <v>12161.96017492176</v>
      </c>
      <c r="K55" s="5">
        <f t="shared" si="11"/>
        <v>327.3944503475716</v>
      </c>
    </row>
    <row r="56" spans="1:11" ht="13.5">
      <c r="A56" s="7">
        <f t="shared" si="6"/>
        <v>2031</v>
      </c>
      <c r="B56" s="38">
        <f>B55*(1+population!E42)</f>
        <v>8.363823266495945</v>
      </c>
      <c r="C56" s="38">
        <f>C55*(1+population!G42)</f>
        <v>4.654283474278333</v>
      </c>
      <c r="D56" s="13">
        <f t="shared" si="7"/>
        <v>3.709539792217612</v>
      </c>
      <c r="E56" s="13"/>
      <c r="F56" s="3">
        <f>F$30-F$28*MIN($B$28,$A56-$A$30)</f>
        <v>3324</v>
      </c>
      <c r="G56" s="3">
        <f>G$30-G$28*MIN($B$28,$A56-$A$30)</f>
        <v>3324</v>
      </c>
      <c r="H56" s="3">
        <f t="shared" si="8"/>
        <v>27801.34853783252</v>
      </c>
      <c r="I56" s="3">
        <f t="shared" si="9"/>
        <v>15470.83826850118</v>
      </c>
      <c r="J56" s="3">
        <f t="shared" si="10"/>
        <v>12330.510269331342</v>
      </c>
      <c r="K56" s="5">
        <f t="shared" si="11"/>
        <v>327.3944503475716</v>
      </c>
    </row>
    <row r="57" spans="1:11" ht="13.5">
      <c r="A57" s="7">
        <f t="shared" si="6"/>
        <v>2032</v>
      </c>
      <c r="B57" s="38">
        <f>B56*(1+population!E43)</f>
        <v>8.415852871449651</v>
      </c>
      <c r="C57" s="38">
        <f>C56*(1+population!G43)</f>
        <v>4.655284622246199</v>
      </c>
      <c r="D57" s="13">
        <f t="shared" si="7"/>
        <v>3.760568249203452</v>
      </c>
      <c r="E57" s="13"/>
      <c r="F57" s="3">
        <f>F$30-F$28*MIN($B$28,$A57-$A$30)</f>
        <v>3324</v>
      </c>
      <c r="G57" s="3">
        <f>G$30-G$28*MIN($B$28,$A57-$A$30)</f>
        <v>3324</v>
      </c>
      <c r="H57" s="3">
        <f t="shared" si="8"/>
        <v>27974.29494469864</v>
      </c>
      <c r="I57" s="3">
        <f t="shared" si="9"/>
        <v>15474.166084346367</v>
      </c>
      <c r="J57" s="3">
        <f t="shared" si="10"/>
        <v>12500.128860352273</v>
      </c>
      <c r="K57" s="5">
        <f t="shared" si="11"/>
        <v>327.3944503475716</v>
      </c>
    </row>
    <row r="58" spans="1:11" ht="13.5">
      <c r="A58" s="7">
        <f t="shared" si="6"/>
        <v>2033</v>
      </c>
      <c r="B58" s="38">
        <f>B57*(1+population!E44)</f>
        <v>8.468206141754164</v>
      </c>
      <c r="C58" s="38">
        <f>C57*(1+population!G44)</f>
        <v>4.656285985563487</v>
      </c>
      <c r="D58" s="13">
        <f t="shared" si="7"/>
        <v>3.811920156190677</v>
      </c>
      <c r="E58" s="13"/>
      <c r="F58" s="3">
        <f>F$30-F$28*MIN($B$28,$A58-$A$30)</f>
        <v>3324</v>
      </c>
      <c r="G58" s="3">
        <f>G$30-G$28*MIN($B$28,$A58-$A$30)</f>
        <v>3324</v>
      </c>
      <c r="H58" s="3">
        <f t="shared" si="8"/>
        <v>28148.317215190844</v>
      </c>
      <c r="I58" s="3">
        <f t="shared" si="9"/>
        <v>15477.494616013031</v>
      </c>
      <c r="J58" s="3">
        <f t="shared" si="10"/>
        <v>12670.82259917781</v>
      </c>
      <c r="K58" s="5">
        <f t="shared" si="11"/>
        <v>327.3944503475716</v>
      </c>
    </row>
    <row r="59" spans="1:11" ht="13.5">
      <c r="A59" s="7">
        <f t="shared" si="6"/>
        <v>2034</v>
      </c>
      <c r="B59" s="38">
        <f>B58*(1+population!E45)</f>
        <v>8.520885090864313</v>
      </c>
      <c r="C59" s="38">
        <f>C58*(1+population!G45)</f>
        <v>4.657287564276519</v>
      </c>
      <c r="D59" s="13">
        <f t="shared" si="7"/>
        <v>3.863597526587794</v>
      </c>
      <c r="E59" s="13"/>
      <c r="F59" s="3">
        <f>F$30-F$28*MIN($B$28,$A59-$A$30)</f>
        <v>3324</v>
      </c>
      <c r="G59" s="3">
        <f>G$30-G$28*MIN($B$28,$A59-$A$30)</f>
        <v>3324</v>
      </c>
      <c r="H59" s="3">
        <f t="shared" si="8"/>
        <v>28323.422042032977</v>
      </c>
      <c r="I59" s="3">
        <f t="shared" si="9"/>
        <v>15480.823863655149</v>
      </c>
      <c r="J59" s="3">
        <f t="shared" si="10"/>
        <v>12842.598178377828</v>
      </c>
      <c r="K59" s="5">
        <f t="shared" si="11"/>
        <v>327.3944503475716</v>
      </c>
    </row>
    <row r="60" spans="1:11" ht="13.5">
      <c r="A60" s="7">
        <f t="shared" si="6"/>
        <v>2035</v>
      </c>
      <c r="B60" s="38">
        <f>B59*(1+population!E46)</f>
        <v>8.573891744760209</v>
      </c>
      <c r="C60" s="38">
        <f>C59*(1+population!G46)</f>
        <v>4.6582893584316265</v>
      </c>
      <c r="D60" s="13">
        <f t="shared" si="7"/>
        <v>3.9156023863285823</v>
      </c>
      <c r="E60" s="13"/>
      <c r="F60" s="3">
        <f>F$30-F$28*MIN($B$28,$A60-$A$30)</f>
        <v>3324</v>
      </c>
      <c r="G60" s="3">
        <f>G$30-G$28*MIN($B$28,$A60-$A$30)</f>
        <v>3324</v>
      </c>
      <c r="H60" s="3">
        <f t="shared" si="8"/>
        <v>28499.616159582933</v>
      </c>
      <c r="I60" s="3">
        <f t="shared" si="9"/>
        <v>15484.153827426726</v>
      </c>
      <c r="J60" s="3">
        <f t="shared" si="10"/>
        <v>13015.462332156207</v>
      </c>
      <c r="K60" s="5">
        <f t="shared" si="11"/>
        <v>327.3944503475716</v>
      </c>
    </row>
    <row r="61" spans="1:11" ht="13.5">
      <c r="A61" s="7">
        <f t="shared" si="6"/>
        <v>2036</v>
      </c>
      <c r="B61" s="38">
        <f>B60*(1+population!E47)</f>
        <v>8.619546025877643</v>
      </c>
      <c r="C61" s="38">
        <f>C60*(1+population!G47)</f>
        <v>4.657759146916244</v>
      </c>
      <c r="D61" s="13">
        <f t="shared" si="7"/>
        <v>3.961786878961399</v>
      </c>
      <c r="E61" s="13"/>
      <c r="F61" s="3">
        <f>F$30-F$28*MIN($B$28,$A61-$A$30)</f>
        <v>3324</v>
      </c>
      <c r="G61" s="3">
        <f>G$30-G$28*MIN($B$28,$A61-$A$30)</f>
        <v>3324</v>
      </c>
      <c r="H61" s="3">
        <f t="shared" si="8"/>
        <v>28651.370990017283</v>
      </c>
      <c r="I61" s="3">
        <f t="shared" si="9"/>
        <v>15482.391404349595</v>
      </c>
      <c r="J61" s="3">
        <f t="shared" si="10"/>
        <v>13168.97958566769</v>
      </c>
      <c r="K61" s="5">
        <f t="shared" si="11"/>
        <v>327.3944503475716</v>
      </c>
    </row>
    <row r="62" spans="1:11" ht="13.5">
      <c r="A62" s="7">
        <f t="shared" si="6"/>
        <v>2037</v>
      </c>
      <c r="B62" s="38">
        <f>B61*(1+population!E48)</f>
        <v>8.665443407030207</v>
      </c>
      <c r="C62" s="38">
        <f>C61*(1+population!G48)</f>
        <v>4.657228995750107</v>
      </c>
      <c r="D62" s="13">
        <f t="shared" si="7"/>
        <v>4.0082144112800995</v>
      </c>
      <c r="E62" s="13"/>
      <c r="F62" s="3">
        <f>F$30-F$28*MIN($B$28,$A62-$A$30)</f>
        <v>3324</v>
      </c>
      <c r="G62" s="3">
        <f>G$30-G$28*MIN($B$28,$A62-$A$30)</f>
        <v>3324</v>
      </c>
      <c r="H62" s="3">
        <f t="shared" si="8"/>
        <v>28803.933884968406</v>
      </c>
      <c r="I62" s="3">
        <f t="shared" si="9"/>
        <v>15480.629181873357</v>
      </c>
      <c r="J62" s="3">
        <f t="shared" si="10"/>
        <v>13323.304703095051</v>
      </c>
      <c r="K62" s="5">
        <f t="shared" si="11"/>
        <v>327.3944503475716</v>
      </c>
    </row>
    <row r="63" spans="1:11" ht="13.5">
      <c r="A63" s="7">
        <f t="shared" si="6"/>
        <v>2038</v>
      </c>
      <c r="B63" s="38">
        <f>B62*(1+population!E49)</f>
        <v>8.7115851826776</v>
      </c>
      <c r="C63" s="38">
        <f>C62*(1+population!G49)</f>
        <v>4.656698904926348</v>
      </c>
      <c r="D63" s="13">
        <f t="shared" si="7"/>
        <v>4.054886277751253</v>
      </c>
      <c r="E63" s="13"/>
      <c r="F63" s="3">
        <f>F$30-F$28*MIN($B$28,$A63-$A$30)</f>
        <v>3324</v>
      </c>
      <c r="G63" s="3">
        <f>G$30-G$28*MIN($B$28,$A63-$A$30)</f>
        <v>3324</v>
      </c>
      <c r="H63" s="3">
        <f t="shared" si="8"/>
        <v>28957.309147220345</v>
      </c>
      <c r="I63" s="3">
        <f t="shared" si="9"/>
        <v>15478.86715997518</v>
      </c>
      <c r="J63" s="3">
        <f t="shared" si="10"/>
        <v>13478.441987245165</v>
      </c>
      <c r="K63" s="5">
        <f t="shared" si="11"/>
        <v>327.3944503475716</v>
      </c>
    </row>
    <row r="64" spans="1:11" ht="13.5">
      <c r="A64" s="7">
        <f t="shared" si="6"/>
        <v>2039</v>
      </c>
      <c r="B64" s="38">
        <f>B63*(1+population!E50)</f>
        <v>8.757972654172269</v>
      </c>
      <c r="C64" s="38">
        <f>C63*(1+population!G50)</f>
        <v>4.656168874438097</v>
      </c>
      <c r="D64" s="13">
        <f t="shared" si="7"/>
        <v>4.101803779734172</v>
      </c>
      <c r="E64" s="13"/>
      <c r="F64" s="3">
        <f>F$30-F$28*MIN($B$28,$A64-$A$30)</f>
        <v>3324</v>
      </c>
      <c r="G64" s="3">
        <f>G$30-G$28*MIN($B$28,$A64-$A$30)</f>
        <v>3324</v>
      </c>
      <c r="H64" s="3">
        <f t="shared" si="8"/>
        <v>29111.50110246862</v>
      </c>
      <c r="I64" s="3">
        <f t="shared" si="9"/>
        <v>15477.105338632235</v>
      </c>
      <c r="J64" s="3">
        <f t="shared" si="10"/>
        <v>13634.395763836386</v>
      </c>
      <c r="K64" s="5">
        <f t="shared" si="11"/>
        <v>327.3944503475716</v>
      </c>
    </row>
    <row r="65" spans="1:11" ht="13.5">
      <c r="A65" s="7">
        <f t="shared" si="6"/>
        <v>2040</v>
      </c>
      <c r="B65" s="38">
        <f>B64*(1+population!E51)</f>
        <v>8.8046071297961</v>
      </c>
      <c r="C65" s="38">
        <f>C64*(1+population!G51)</f>
        <v>4.655638904278488</v>
      </c>
      <c r="D65" s="13">
        <f t="shared" si="7"/>
        <v>4.148968225517612</v>
      </c>
      <c r="E65" s="13"/>
      <c r="F65" s="3">
        <f>F$30-F$28*MIN($B$28,$A65-$A$30)</f>
        <v>3324</v>
      </c>
      <c r="G65" s="3">
        <f>G$30-G$28*MIN($B$28,$A65-$A$30)</f>
        <v>3324</v>
      </c>
      <c r="H65" s="3">
        <f t="shared" si="8"/>
        <v>29266.514099442236</v>
      </c>
      <c r="I65" s="3">
        <f t="shared" si="9"/>
        <v>15475.343717821695</v>
      </c>
      <c r="J65" s="3">
        <f t="shared" si="10"/>
        <v>13791.17038162054</v>
      </c>
      <c r="K65" s="5">
        <f t="shared" si="11"/>
        <v>327.3944503475716</v>
      </c>
    </row>
    <row r="66" spans="1:11" ht="13.5">
      <c r="A66" s="7">
        <f t="shared" si="6"/>
        <v>2041</v>
      </c>
      <c r="B66" s="38">
        <f>B65*(1+population!E52)</f>
        <v>8.843310099540787</v>
      </c>
      <c r="C66" s="38">
        <f>C65*(1+population!G52)</f>
        <v>4.653684642063938</v>
      </c>
      <c r="D66" s="13">
        <f t="shared" si="7"/>
        <v>4.189625457476849</v>
      </c>
      <c r="E66" s="13"/>
      <c r="F66" s="3">
        <f>F$30-F$28*MIN($B$28,$A66-$A$30)</f>
        <v>3324</v>
      </c>
      <c r="G66" s="3">
        <f>G$30-G$28*MIN($B$28,$A66-$A$30)</f>
        <v>3324</v>
      </c>
      <c r="H66" s="3">
        <f t="shared" si="8"/>
        <v>29395.162770873576</v>
      </c>
      <c r="I66" s="3">
        <f t="shared" si="9"/>
        <v>15468.84775022053</v>
      </c>
      <c r="J66" s="3">
        <f t="shared" si="10"/>
        <v>13926.315020653044</v>
      </c>
      <c r="K66" s="5">
        <f t="shared" si="11"/>
        <v>327.3944503475716</v>
      </c>
    </row>
    <row r="67" spans="1:11" ht="13.5">
      <c r="A67" s="7">
        <f t="shared" si="6"/>
        <v>2042</v>
      </c>
      <c r="B67" s="38">
        <f>B66*(1+population!E53)</f>
        <v>8.882183198383228</v>
      </c>
      <c r="C67" s="38">
        <f>C66*(1+population!G53)</f>
        <v>4.651731200175209</v>
      </c>
      <c r="D67" s="13">
        <f t="shared" si="7"/>
        <v>4.230451998208019</v>
      </c>
      <c r="E67" s="13"/>
      <c r="F67" s="3">
        <f>F$30-F$28*MIN($B$28,$A67-$A$30)</f>
        <v>3324</v>
      </c>
      <c r="G67" s="3">
        <f>G$30-G$28*MIN($B$28,$A67-$A$30)</f>
        <v>3324</v>
      </c>
      <c r="H67" s="3">
        <f t="shared" si="8"/>
        <v>29524.37695142585</v>
      </c>
      <c r="I67" s="3">
        <f t="shared" si="9"/>
        <v>15462.354509382394</v>
      </c>
      <c r="J67" s="3">
        <f t="shared" si="10"/>
        <v>14062.022442043455</v>
      </c>
      <c r="K67" s="5">
        <f t="shared" si="11"/>
        <v>327.3944503475716</v>
      </c>
    </row>
    <row r="68" spans="1:11" ht="13.5">
      <c r="A68" s="7">
        <f t="shared" si="6"/>
        <v>2043</v>
      </c>
      <c r="B68" s="38">
        <f>B67*(1+population!E54)</f>
        <v>8.921227174170681</v>
      </c>
      <c r="C68" s="38">
        <f>C67*(1+population!G54)</f>
        <v>4.6497785782679575</v>
      </c>
      <c r="D68" s="13">
        <f t="shared" si="7"/>
        <v>4.271448595902724</v>
      </c>
      <c r="E68" s="13"/>
      <c r="F68" s="3">
        <f>F$30-F$28*MIN($B$28,$A68-$A$30)</f>
        <v>3324</v>
      </c>
      <c r="G68" s="3">
        <f>G$30-G$28*MIN($B$28,$A68-$A$30)</f>
        <v>3324</v>
      </c>
      <c r="H68" s="3">
        <f t="shared" si="8"/>
        <v>29654.159126943345</v>
      </c>
      <c r="I68" s="3">
        <f t="shared" si="9"/>
        <v>15455.86399416269</v>
      </c>
      <c r="J68" s="3">
        <f t="shared" si="10"/>
        <v>14198.295132780655</v>
      </c>
      <c r="K68" s="5">
        <f t="shared" si="11"/>
        <v>327.3944503475716</v>
      </c>
    </row>
    <row r="69" spans="1:11" ht="13.5">
      <c r="A69" s="7">
        <f t="shared" si="6"/>
        <v>2044</v>
      </c>
      <c r="B69" s="38">
        <f>B68*(1+population!E55)</f>
        <v>8.960442778037768</v>
      </c>
      <c r="C69" s="38">
        <f>C68*(1+population!G55)</f>
        <v>4.647826775997987</v>
      </c>
      <c r="D69" s="13">
        <f t="shared" si="7"/>
        <v>4.312616002039781</v>
      </c>
      <c r="E69" s="13"/>
      <c r="F69" s="3">
        <f>F$30-F$28*MIN($B$28,$A69-$A$30)</f>
        <v>3324</v>
      </c>
      <c r="G69" s="3">
        <f>G$30-G$28*MIN($B$28,$A69-$A$30)</f>
        <v>3324</v>
      </c>
      <c r="H69" s="3">
        <f t="shared" si="8"/>
        <v>29784.51179419754</v>
      </c>
      <c r="I69" s="3">
        <f t="shared" si="9"/>
        <v>15449.376203417309</v>
      </c>
      <c r="J69" s="3">
        <f t="shared" si="10"/>
        <v>14335.135590780232</v>
      </c>
      <c r="K69" s="5">
        <f t="shared" si="11"/>
        <v>327.3944503475716</v>
      </c>
    </row>
    <row r="70" spans="1:11" ht="13.5">
      <c r="A70" s="7">
        <f t="shared" si="6"/>
        <v>2045</v>
      </c>
      <c r="B70" s="38">
        <f>B69*(1+population!E56)</f>
        <v>8.999830764420919</v>
      </c>
      <c r="C70" s="38">
        <f>C69*(1+population!G56)</f>
        <v>4.645875793021244</v>
      </c>
      <c r="D70" s="13">
        <f t="shared" si="7"/>
        <v>4.353954971399674</v>
      </c>
      <c r="E70" s="13"/>
      <c r="F70" s="3">
        <f>F$30-F$28*MIN($B$28,$A70-$A$30)</f>
        <v>3324</v>
      </c>
      <c r="G70" s="3">
        <f>G$30-G$28*MIN($B$28,$A70-$A$30)</f>
        <v>3324</v>
      </c>
      <c r="H70" s="3">
        <f t="shared" si="8"/>
        <v>29915.437460935133</v>
      </c>
      <c r="I70" s="3">
        <f t="shared" si="9"/>
        <v>15442.891136002616</v>
      </c>
      <c r="J70" s="3">
        <f t="shared" si="10"/>
        <v>14472.546324932517</v>
      </c>
      <c r="K70" s="5">
        <f t="shared" si="11"/>
        <v>327.3944503475716</v>
      </c>
    </row>
    <row r="71" spans="1:11" ht="13.5">
      <c r="A71" s="7">
        <f t="shared" si="6"/>
        <v>2046</v>
      </c>
      <c r="B71" s="38">
        <f>B70*(1+population!E57)</f>
        <v>9.030362809129242</v>
      </c>
      <c r="C71" s="38">
        <f>C70*(1+population!G57)</f>
        <v>4.642716369145509</v>
      </c>
      <c r="D71" s="13">
        <f t="shared" si="7"/>
        <v>4.387646439983733</v>
      </c>
      <c r="E71" s="13"/>
      <c r="F71" s="3">
        <f>F$30-F$28*MIN($B$28,$A71-$A$30)</f>
        <v>3324</v>
      </c>
      <c r="G71" s="3">
        <f>G$30-G$28*MIN($B$28,$A71-$A$30)</f>
        <v>3324</v>
      </c>
      <c r="H71" s="3">
        <f t="shared" si="8"/>
        <v>30016.9259775456</v>
      </c>
      <c r="I71" s="3">
        <f t="shared" si="9"/>
        <v>15432.389211039672</v>
      </c>
      <c r="J71" s="3">
        <f t="shared" si="10"/>
        <v>14584.53676650593</v>
      </c>
      <c r="K71" s="5">
        <f t="shared" si="11"/>
        <v>327.3944503475716</v>
      </c>
    </row>
    <row r="72" spans="1:11" ht="13.5">
      <c r="A72" s="7">
        <f t="shared" si="6"/>
        <v>2047</v>
      </c>
      <c r="B72" s="38">
        <f>B71*(1+population!E58)</f>
        <v>9.060998434202403</v>
      </c>
      <c r="C72" s="38">
        <f>C71*(1+population!G58)</f>
        <v>4.639559093833289</v>
      </c>
      <c r="D72" s="13">
        <f t="shared" si="7"/>
        <v>4.421439340369115</v>
      </c>
      <c r="E72" s="13"/>
      <c r="F72" s="3">
        <f>F$30-F$28*MIN($B$28,$A72-$A$30)</f>
        <v>3324</v>
      </c>
      <c r="G72" s="3">
        <f>G$30-G$28*MIN($B$28,$A72-$A$30)</f>
        <v>3324</v>
      </c>
      <c r="H72" s="3">
        <f t="shared" si="8"/>
        <v>30118.75879528879</v>
      </c>
      <c r="I72" s="3">
        <f t="shared" si="9"/>
        <v>15421.894427901852</v>
      </c>
      <c r="J72" s="3">
        <f t="shared" si="10"/>
        <v>14696.864367386937</v>
      </c>
      <c r="K72" s="5">
        <f t="shared" si="11"/>
        <v>327.3944503475716</v>
      </c>
    </row>
    <row r="73" spans="1:11" ht="13.5">
      <c r="A73" s="7">
        <f t="shared" si="6"/>
        <v>2048</v>
      </c>
      <c r="B73" s="38">
        <f>B72*(1+population!E59)</f>
        <v>9.09173799103816</v>
      </c>
      <c r="C73" s="38">
        <f>C72*(1+population!G59)</f>
        <v>4.6364039656234555</v>
      </c>
      <c r="D73" s="13">
        <f t="shared" si="7"/>
        <v>4.455334025414705</v>
      </c>
      <c r="E73" s="13"/>
      <c r="F73" s="3">
        <f>F$30-F$28*MIN($B$28,$A73-$A$30)</f>
        <v>3324</v>
      </c>
      <c r="G73" s="3">
        <f>G$30-G$28*MIN($B$28,$A73-$A$30)</f>
        <v>3324</v>
      </c>
      <c r="H73" s="3">
        <f t="shared" si="8"/>
        <v>30220.937082210847</v>
      </c>
      <c r="I73" s="3">
        <f t="shared" si="9"/>
        <v>15411.406781732367</v>
      </c>
      <c r="J73" s="3">
        <f t="shared" si="10"/>
        <v>14809.530300478478</v>
      </c>
      <c r="K73" s="5">
        <f t="shared" si="11"/>
        <v>327.3944503475716</v>
      </c>
    </row>
    <row r="74" spans="1:11" ht="13.5">
      <c r="A74" s="7">
        <f t="shared" si="6"/>
        <v>2049</v>
      </c>
      <c r="B74" s="38">
        <f>B73*(1+population!E60)</f>
        <v>9.12258183222639</v>
      </c>
      <c r="C74" s="38">
        <f>C73*(1+population!G60)</f>
        <v>4.6332509830558735</v>
      </c>
      <c r="D74" s="13">
        <f t="shared" si="7"/>
        <v>4.489330849170516</v>
      </c>
      <c r="E74" s="13"/>
      <c r="F74" s="3">
        <f>F$30-F$28*MIN($B$28,$A74-$A$30)</f>
        <v>3324</v>
      </c>
      <c r="G74" s="3">
        <f>G$30-G$28*MIN($B$28,$A74-$A$30)</f>
        <v>3324</v>
      </c>
      <c r="H74" s="3">
        <f t="shared" si="8"/>
        <v>30323.462010320516</v>
      </c>
      <c r="I74" s="3">
        <f t="shared" si="9"/>
        <v>15400.926267677723</v>
      </c>
      <c r="J74" s="3">
        <f t="shared" si="10"/>
        <v>14922.535742642795</v>
      </c>
      <c r="K74" s="5">
        <f t="shared" si="11"/>
        <v>327.3944503475716</v>
      </c>
    </row>
    <row r="75" spans="1:11" ht="13.5">
      <c r="A75" s="7">
        <f t="shared" si="6"/>
        <v>2050</v>
      </c>
      <c r="B75" s="38">
        <f>B74*(1+population!E61)</f>
        <v>9.153530311553132</v>
      </c>
      <c r="C75" s="38">
        <f>C74*(1+population!G61)</f>
        <v>4.630100144671402</v>
      </c>
      <c r="D75" s="13">
        <f t="shared" si="7"/>
        <v>4.52343016688173</v>
      </c>
      <c r="E75" s="13"/>
      <c r="F75" s="3">
        <f>F$30-F$28*MIN($B$28,$A75-$A$30)</f>
        <v>3324</v>
      </c>
      <c r="G75" s="3">
        <f>G$30-G$28*MIN($B$28,$A75-$A$30)</f>
        <v>3324</v>
      </c>
      <c r="H75" s="3">
        <f t="shared" si="8"/>
        <v>30426.33475560261</v>
      </c>
      <c r="I75" s="3">
        <f t="shared" si="9"/>
        <v>15390.452880887739</v>
      </c>
      <c r="J75" s="3">
        <f t="shared" si="10"/>
        <v>15035.88187471487</v>
      </c>
      <c r="K75" s="5">
        <f t="shared" si="11"/>
        <v>327.3944503475716</v>
      </c>
    </row>
    <row r="76" spans="1:11" ht="13.5">
      <c r="A76" s="7">
        <f t="shared" si="6"/>
        <v>2051</v>
      </c>
      <c r="B76" s="38">
        <f>B75*(1+population!E62)</f>
        <v>9.176597207938245</v>
      </c>
      <c r="C76" s="38">
        <f>C75*(1+population!G62)</f>
        <v>4.628840757432051</v>
      </c>
      <c r="D76" s="13">
        <f t="shared" si="7"/>
        <v>4.547756450506195</v>
      </c>
      <c r="E76" s="13"/>
      <c r="F76" s="3">
        <f>F$30-F$28*MIN($B$28,$A76-$A$30)</f>
        <v>3324</v>
      </c>
      <c r="G76" s="3">
        <f>G$30-G$28*MIN($B$28,$A76-$A$30)</f>
        <v>3324</v>
      </c>
      <c r="H76" s="3">
        <f t="shared" si="8"/>
        <v>30503.009119186725</v>
      </c>
      <c r="I76" s="3">
        <f t="shared" si="9"/>
        <v>15386.266677704136</v>
      </c>
      <c r="J76" s="3">
        <f t="shared" si="10"/>
        <v>15116.742441482591</v>
      </c>
      <c r="K76" s="5">
        <f t="shared" si="11"/>
        <v>327.3944503475716</v>
      </c>
    </row>
    <row r="77" spans="1:11" ht="13.5">
      <c r="A77" s="7">
        <f t="shared" si="6"/>
        <v>2052</v>
      </c>
      <c r="B77" s="38">
        <f>B76*(1+population!E63)</f>
        <v>9.19972223290225</v>
      </c>
      <c r="C77" s="38">
        <f>C76*(1+population!G63)</f>
        <v>4.627581712746029</v>
      </c>
      <c r="D77" s="13">
        <f t="shared" si="7"/>
        <v>4.572140520156221</v>
      </c>
      <c r="E77" s="13"/>
      <c r="F77" s="3">
        <f>F$30-F$28*MIN($B$28,$A77-$A$30)</f>
        <v>3324</v>
      </c>
      <c r="G77" s="3">
        <f>G$30-G$28*MIN($B$28,$A77-$A$30)</f>
        <v>3324</v>
      </c>
      <c r="H77" s="3">
        <f t="shared" si="8"/>
        <v>30579.87670216708</v>
      </c>
      <c r="I77" s="3">
        <f t="shared" si="9"/>
        <v>15382.081613167798</v>
      </c>
      <c r="J77" s="3">
        <f t="shared" si="10"/>
        <v>15197.795088999279</v>
      </c>
      <c r="K77" s="5">
        <f t="shared" si="11"/>
        <v>327.3944503475716</v>
      </c>
    </row>
    <row r="78" spans="1:11" ht="13.5">
      <c r="A78" s="7">
        <f t="shared" si="6"/>
        <v>2053</v>
      </c>
      <c r="B78" s="38">
        <f>B77*(1+population!E64)</f>
        <v>9.222905532929165</v>
      </c>
      <c r="C78" s="38">
        <f>C77*(1+population!G64)</f>
        <v>4.626323010520162</v>
      </c>
      <c r="D78" s="13">
        <f t="shared" si="7"/>
        <v>4.596582522409003</v>
      </c>
      <c r="E78" s="13"/>
      <c r="F78" s="3">
        <f>F$30-F$28*MIN($B$28,$A78-$A$30)</f>
        <v>3324</v>
      </c>
      <c r="G78" s="3">
        <f>G$30-G$28*MIN($B$28,$A78-$A$30)</f>
        <v>3324</v>
      </c>
      <c r="H78" s="3">
        <f t="shared" si="8"/>
        <v>30656.937991456543</v>
      </c>
      <c r="I78" s="3">
        <f t="shared" si="9"/>
        <v>15377.897686969018</v>
      </c>
      <c r="J78" s="3">
        <f t="shared" si="10"/>
        <v>15279.040304487526</v>
      </c>
      <c r="K78" s="5">
        <f t="shared" si="11"/>
        <v>327.3944503475716</v>
      </c>
    </row>
    <row r="79" spans="1:11" ht="13.5">
      <c r="A79" s="7">
        <f t="shared" si="6"/>
        <v>2054</v>
      </c>
      <c r="B79" s="38">
        <f>B78*(1+population!E65)</f>
        <v>9.246147254872147</v>
      </c>
      <c r="C79" s="38">
        <f>C78*(1+population!G65)</f>
        <v>4.6250646506613</v>
      </c>
      <c r="D79" s="13">
        <f t="shared" si="7"/>
        <v>4.621082604210847</v>
      </c>
      <c r="E79" s="13"/>
      <c r="F79" s="3">
        <f>F$30-F$28*MIN($B$28,$A79-$A$30)</f>
        <v>3324</v>
      </c>
      <c r="G79" s="3">
        <f>G$30-G$28*MIN($B$28,$A79-$A$30)</f>
        <v>3324</v>
      </c>
      <c r="H79" s="3">
        <f t="shared" si="8"/>
        <v>30734.193475195018</v>
      </c>
      <c r="I79" s="3">
        <f t="shared" si="9"/>
        <v>15373.714898798162</v>
      </c>
      <c r="J79" s="3">
        <f t="shared" si="10"/>
        <v>15360.478576396856</v>
      </c>
      <c r="K79" s="5">
        <f t="shared" si="11"/>
        <v>327.3944503475716</v>
      </c>
    </row>
    <row r="80" spans="1:11" ht="13.5">
      <c r="A80" s="7">
        <f t="shared" si="6"/>
        <v>2055</v>
      </c>
      <c r="B80" s="38">
        <f>B79*(1+population!E66)</f>
        <v>9.269447545954426</v>
      </c>
      <c r="C80" s="38">
        <f>C79*(1+population!G66)</f>
        <v>4.62380663307632</v>
      </c>
      <c r="D80" s="13">
        <f t="shared" si="7"/>
        <v>4.645640912878106</v>
      </c>
      <c r="E80" s="13"/>
      <c r="F80" s="3">
        <f>F$30-F$28*MIN($B$28,$A80-$A$30)</f>
        <v>3324</v>
      </c>
      <c r="G80" s="3">
        <f>G$30-G$28*MIN($B$28,$A80-$A$30)</f>
        <v>3324</v>
      </c>
      <c r="H80" s="3">
        <f t="shared" si="8"/>
        <v>30811.64364275251</v>
      </c>
      <c r="I80" s="3">
        <f t="shared" si="9"/>
        <v>15369.53324834569</v>
      </c>
      <c r="J80" s="3">
        <f t="shared" si="10"/>
        <v>15442.110394406824</v>
      </c>
      <c r="K80" s="5">
        <f t="shared" si="11"/>
        <v>327.3944503475716</v>
      </c>
    </row>
    <row r="81" spans="1:11" ht="13.5">
      <c r="A81" s="7">
        <f t="shared" si="6"/>
        <v>2056</v>
      </c>
      <c r="B81" s="38">
        <f>B80*(1+population!E67)</f>
        <v>9.286317940488063</v>
      </c>
      <c r="C81" s="38">
        <f>C80*(1+population!G67)</f>
        <v>4.622609067158353</v>
      </c>
      <c r="D81" s="13">
        <f t="shared" si="7"/>
        <v>4.66370887332971</v>
      </c>
      <c r="E81" s="13"/>
      <c r="F81" s="3">
        <f>F$30-F$28*MIN($B$28,$A81-$A$30)</f>
        <v>3324</v>
      </c>
      <c r="G81" s="3">
        <f>G$30-G$28*MIN($B$28,$A81-$A$30)</f>
        <v>3324</v>
      </c>
      <c r="H81" s="3">
        <f t="shared" si="8"/>
        <v>30867.72083418232</v>
      </c>
      <c r="I81" s="3">
        <f t="shared" si="9"/>
        <v>15365.552539234366</v>
      </c>
      <c r="J81" s="3">
        <f t="shared" si="10"/>
        <v>15502.168294947955</v>
      </c>
      <c r="K81" s="5">
        <f t="shared" si="11"/>
        <v>327.3944503475716</v>
      </c>
    </row>
    <row r="82" spans="1:11" ht="13.5">
      <c r="A82" s="7">
        <f t="shared" si="6"/>
        <v>2057</v>
      </c>
      <c r="B82" s="38">
        <f>B81*(1+population!E68)</f>
        <v>9.303219039139751</v>
      </c>
      <c r="C82" s="38">
        <f>C81*(1+population!G68)</f>
        <v>4.621411811409959</v>
      </c>
      <c r="D82" s="13">
        <f t="shared" si="7"/>
        <v>4.681807227729792</v>
      </c>
      <c r="E82" s="13"/>
      <c r="F82" s="3">
        <f>F$30-F$28*MIN($B$28,$A82-$A$30)</f>
        <v>3324</v>
      </c>
      <c r="G82" s="3">
        <f>G$30-G$28*MIN($B$28,$A82-$A$30)</f>
        <v>3324</v>
      </c>
      <c r="H82" s="3">
        <f t="shared" si="8"/>
        <v>30923.900086100533</v>
      </c>
      <c r="I82" s="3">
        <f t="shared" si="9"/>
        <v>15361.572861126704</v>
      </c>
      <c r="J82" s="3">
        <f t="shared" si="10"/>
        <v>15562.32722497383</v>
      </c>
      <c r="K82" s="5">
        <f t="shared" si="11"/>
        <v>327.3944503475716</v>
      </c>
    </row>
    <row r="83" spans="1:11" ht="13.5">
      <c r="A83" s="7">
        <f t="shared" si="6"/>
        <v>2058</v>
      </c>
      <c r="B83" s="38">
        <f>B82*(1+population!E69)</f>
        <v>9.320150897790985</v>
      </c>
      <c r="C83" s="38">
        <f>C82*(1+population!G69)</f>
        <v>4.620214865750803</v>
      </c>
      <c r="D83" s="13">
        <f t="shared" si="7"/>
        <v>4.699936032040181</v>
      </c>
      <c r="E83" s="13"/>
      <c r="F83" s="3">
        <f>F$30-F$28*MIN($B$28,$A83-$A$30)</f>
        <v>3324</v>
      </c>
      <c r="G83" s="3">
        <f>G$30-G$28*MIN($B$28,$A83-$A$30)</f>
        <v>3324</v>
      </c>
      <c r="H83" s="3">
        <f t="shared" si="8"/>
        <v>30980.181584257232</v>
      </c>
      <c r="I83" s="3">
        <f t="shared" si="9"/>
        <v>15357.59421375567</v>
      </c>
      <c r="J83" s="3">
        <f t="shared" si="10"/>
        <v>15622.587370501562</v>
      </c>
      <c r="K83" s="5">
        <f t="shared" si="11"/>
        <v>327.3944503475716</v>
      </c>
    </row>
    <row r="84" spans="1:11" ht="13.5">
      <c r="A84" s="7">
        <f t="shared" si="6"/>
        <v>2059</v>
      </c>
      <c r="B84" s="38">
        <f>B83*(1+population!E70)</f>
        <v>9.337113572424963</v>
      </c>
      <c r="C84" s="38">
        <f>C83*(1+population!G70)</f>
        <v>4.619018230100574</v>
      </c>
      <c r="D84" s="13">
        <f t="shared" si="7"/>
        <v>4.718095342324389</v>
      </c>
      <c r="E84" s="13"/>
      <c r="F84" s="3">
        <f>F$30-F$28*MIN($B$28,$A84-$A$30)</f>
        <v>3324</v>
      </c>
      <c r="G84" s="3">
        <f>G$30-G$28*MIN($B$28,$A84-$A$30)</f>
        <v>3324</v>
      </c>
      <c r="H84" s="3">
        <f t="shared" si="8"/>
        <v>31036.565514740578</v>
      </c>
      <c r="I84" s="3">
        <f t="shared" si="9"/>
        <v>15353.616596854306</v>
      </c>
      <c r="J84" s="3">
        <f t="shared" si="10"/>
        <v>15682.94891788627</v>
      </c>
      <c r="K84" s="5">
        <f t="shared" si="11"/>
        <v>327.3944503475716</v>
      </c>
    </row>
    <row r="85" spans="1:11" ht="13.5">
      <c r="A85" s="7">
        <f t="shared" si="6"/>
        <v>2060</v>
      </c>
      <c r="B85" s="38">
        <f>B84*(1+population!E71)</f>
        <v>9.354107119126775</v>
      </c>
      <c r="C85" s="38">
        <f>C84*(1+population!G71)</f>
        <v>4.617821904378978</v>
      </c>
      <c r="D85" s="13">
        <f t="shared" si="7"/>
        <v>4.736285214747797</v>
      </c>
      <c r="E85" s="13"/>
      <c r="F85" s="3">
        <f>F$30-F$28*MIN($B$28,$A85-$A$30)</f>
        <v>3324</v>
      </c>
      <c r="G85" s="3">
        <f>G$30-G$28*MIN($B$28,$A85-$A$30)</f>
        <v>3324</v>
      </c>
      <c r="H85" s="3">
        <f t="shared" si="8"/>
        <v>31093.0520639774</v>
      </c>
      <c r="I85" s="3">
        <f t="shared" si="9"/>
        <v>15349.640010155723</v>
      </c>
      <c r="J85" s="3">
        <f t="shared" si="10"/>
        <v>15743.412053821678</v>
      </c>
      <c r="K85" s="5">
        <f t="shared" si="11"/>
        <v>327.3944503475716</v>
      </c>
    </row>
    <row r="86" spans="1:11" ht="13.5">
      <c r="A86" s="7">
        <f t="shared" si="6"/>
        <v>2061</v>
      </c>
      <c r="B86" s="38">
        <f>B85*(1+population!E72)</f>
        <v>9.366080376239257</v>
      </c>
      <c r="C86" s="38">
        <f>C85*(1+population!G72)</f>
        <v>4.616801365738111</v>
      </c>
      <c r="D86" s="13">
        <f t="shared" si="7"/>
        <v>4.749279010501146</v>
      </c>
      <c r="E86" s="13"/>
      <c r="F86" s="3">
        <f>F$30-F$28*MIN($B$28,$A86-$A$30)</f>
        <v>3324</v>
      </c>
      <c r="G86" s="3">
        <f>G$30-G$28*MIN($B$28,$A86-$A$30)</f>
        <v>3324</v>
      </c>
      <c r="H86" s="3">
        <f t="shared" si="8"/>
        <v>31132.851170619288</v>
      </c>
      <c r="I86" s="3">
        <f t="shared" si="9"/>
        <v>15346.247739713479</v>
      </c>
      <c r="J86" s="3">
        <f t="shared" si="10"/>
        <v>15786.60343090581</v>
      </c>
      <c r="K86" s="5">
        <f t="shared" si="11"/>
        <v>327.3944503475716</v>
      </c>
    </row>
    <row r="87" spans="1:11" ht="13.5">
      <c r="A87" s="7">
        <f t="shared" si="6"/>
        <v>2062</v>
      </c>
      <c r="B87" s="38">
        <f>B86*(1+population!E73)</f>
        <v>9.378068959120842</v>
      </c>
      <c r="C87" s="38">
        <f>C86*(1+population!G73)</f>
        <v>4.615781052636282</v>
      </c>
      <c r="D87" s="13">
        <f t="shared" si="7"/>
        <v>4.76228790648456</v>
      </c>
      <c r="E87" s="13"/>
      <c r="F87" s="3">
        <f>F$30-F$28*MIN($B$28,$A87-$A$30)</f>
        <v>3324</v>
      </c>
      <c r="G87" s="3">
        <f>G$30-G$28*MIN($B$28,$A87-$A$30)</f>
        <v>3324</v>
      </c>
      <c r="H87" s="3">
        <f t="shared" si="8"/>
        <v>31172.701220117677</v>
      </c>
      <c r="I87" s="3">
        <f t="shared" si="9"/>
        <v>15342.856218963001</v>
      </c>
      <c r="J87" s="3">
        <f t="shared" si="10"/>
        <v>15829.845001154677</v>
      </c>
      <c r="K87" s="5">
        <f t="shared" si="11"/>
        <v>327.3944503475716</v>
      </c>
    </row>
    <row r="88" spans="1:11" ht="13.5">
      <c r="A88" s="7">
        <f t="shared" si="6"/>
        <v>2063</v>
      </c>
      <c r="B88" s="38">
        <f>B87*(1+population!E74)</f>
        <v>9.390072887388516</v>
      </c>
      <c r="C88" s="38">
        <f>C87*(1+population!G74)</f>
        <v>4.614760965023649</v>
      </c>
      <c r="D88" s="13">
        <f t="shared" si="7"/>
        <v>4.7753119223648675</v>
      </c>
      <c r="E88" s="13"/>
      <c r="F88" s="3">
        <f>F$30-F$28*MIN($B$28,$A88-$A$30)</f>
        <v>3324</v>
      </c>
      <c r="G88" s="3">
        <f>G$30-G$28*MIN($B$28,$A88-$A$30)</f>
        <v>3324</v>
      </c>
      <c r="H88" s="3">
        <f t="shared" si="8"/>
        <v>31212.602277679427</v>
      </c>
      <c r="I88" s="3">
        <f t="shared" si="9"/>
        <v>15339.465447738608</v>
      </c>
      <c r="J88" s="3">
        <f t="shared" si="10"/>
        <v>15873.136829940819</v>
      </c>
      <c r="K88" s="5">
        <f t="shared" si="11"/>
        <v>327.3944503475716</v>
      </c>
    </row>
    <row r="89" spans="1:11" ht="13.5">
      <c r="A89" s="7">
        <f t="shared" si="6"/>
        <v>2064</v>
      </c>
      <c r="B89" s="38">
        <f>B88*(1+population!E75)</f>
        <v>9.402092180684374</v>
      </c>
      <c r="C89" s="38">
        <f>C88*(1+population!G75)</f>
        <v>4.613741102850379</v>
      </c>
      <c r="D89" s="13">
        <f t="shared" si="7"/>
        <v>4.788351077833995</v>
      </c>
      <c r="E89" s="13"/>
      <c r="F89" s="3">
        <f>F$30-F$28*MIN($B$28,$A89-$A$30)</f>
        <v>3324</v>
      </c>
      <c r="G89" s="3">
        <f>G$30-G$28*MIN($B$28,$A89-$A$30)</f>
        <v>3324</v>
      </c>
      <c r="H89" s="3">
        <f t="shared" si="8"/>
        <v>31252.554408594857</v>
      </c>
      <c r="I89" s="3">
        <f t="shared" si="9"/>
        <v>15336.07542587466</v>
      </c>
      <c r="J89" s="3">
        <f t="shared" si="10"/>
        <v>15916.478982720198</v>
      </c>
      <c r="K89" s="5">
        <f t="shared" si="11"/>
        <v>327.3944503475716</v>
      </c>
    </row>
    <row r="90" spans="1:11" ht="13.5">
      <c r="A90" s="7">
        <f t="shared" si="6"/>
        <v>2065</v>
      </c>
      <c r="B90" s="38">
        <f>B89*(1+population!E76)</f>
        <v>9.41412685867565</v>
      </c>
      <c r="C90" s="38">
        <f>C89*(1+population!G76)</f>
        <v>4.612721466066649</v>
      </c>
      <c r="D90" s="13">
        <f t="shared" si="7"/>
        <v>4.801405392609</v>
      </c>
      <c r="E90" s="13"/>
      <c r="F90" s="3">
        <f>F$30-F$28*MIN($B$28,$A90-$A$30)</f>
        <v>3324</v>
      </c>
      <c r="G90" s="3">
        <f>G$30-G$28*MIN($B$28,$A90-$A$30)</f>
        <v>3324</v>
      </c>
      <c r="H90" s="3">
        <f t="shared" si="8"/>
        <v>31292.557678237856</v>
      </c>
      <c r="I90" s="3">
        <f t="shared" si="9"/>
        <v>15332.68615320554</v>
      </c>
      <c r="J90" s="3">
        <f t="shared" si="10"/>
        <v>15959.871525032317</v>
      </c>
      <c r="K90" s="5">
        <f t="shared" si="11"/>
        <v>327.3944503475716</v>
      </c>
    </row>
    <row r="91" spans="1:11" ht="13.5">
      <c r="A91" s="7">
        <f t="shared" si="6"/>
        <v>2066</v>
      </c>
      <c r="B91" s="38">
        <f>B90*(1+population!E77)</f>
        <v>9.42137573635683</v>
      </c>
      <c r="C91" s="38">
        <f>C90*(1+population!G77)</f>
        <v>4.611808147216368</v>
      </c>
      <c r="D91" s="13">
        <f t="shared" si="7"/>
        <v>4.809567589140461</v>
      </c>
      <c r="E91" s="13"/>
      <c r="F91" s="3">
        <f>F$30-F$28*MIN($B$28,$A91-$A$30)</f>
        <v>3324</v>
      </c>
      <c r="G91" s="3">
        <f>G$30-G$28*MIN($B$28,$A91-$A$30)</f>
        <v>3324</v>
      </c>
      <c r="H91" s="3">
        <f t="shared" si="8"/>
        <v>31316.652947650102</v>
      </c>
      <c r="I91" s="3">
        <f t="shared" si="9"/>
        <v>15329.650281347207</v>
      </c>
      <c r="J91" s="3">
        <f t="shared" si="10"/>
        <v>15987.002666302893</v>
      </c>
      <c r="K91" s="5">
        <f t="shared" si="11"/>
        <v>327.3944503475716</v>
      </c>
    </row>
    <row r="92" spans="1:11" ht="13.5">
      <c r="A92" s="7">
        <f t="shared" si="6"/>
        <v>2067</v>
      </c>
      <c r="B92" s="38">
        <f>B91*(1+population!E78)</f>
        <v>9.428630195673824</v>
      </c>
      <c r="C92" s="38">
        <f>C91*(1+population!G78)</f>
        <v>4.610895009203219</v>
      </c>
      <c r="D92" s="13">
        <f t="shared" si="7"/>
        <v>4.817735186470605</v>
      </c>
      <c r="E92" s="13"/>
      <c r="F92" s="3">
        <f>F$30-F$28*MIN($B$28,$A92-$A$30)</f>
        <v>3324</v>
      </c>
      <c r="G92" s="3">
        <f>G$30-G$28*MIN($B$28,$A92-$A$30)</f>
        <v>3324</v>
      </c>
      <c r="H92" s="3">
        <f t="shared" si="8"/>
        <v>31340.76677041979</v>
      </c>
      <c r="I92" s="3">
        <f t="shared" si="9"/>
        <v>15326.615010591499</v>
      </c>
      <c r="J92" s="3">
        <f t="shared" si="10"/>
        <v>16014.151759828292</v>
      </c>
      <c r="K92" s="5">
        <f t="shared" si="11"/>
        <v>327.3944503475716</v>
      </c>
    </row>
    <row r="93" spans="1:11" ht="13.5">
      <c r="A93" s="7">
        <f t="shared" si="6"/>
        <v>2068</v>
      </c>
      <c r="B93" s="38">
        <f>B92*(1+population!E79)</f>
        <v>9.435890240924492</v>
      </c>
      <c r="C93" s="38">
        <f>C92*(1+population!G79)</f>
        <v>4.6099820519913965</v>
      </c>
      <c r="D93" s="13">
        <f t="shared" si="7"/>
        <v>4.825908188933095</v>
      </c>
      <c r="E93" s="13"/>
      <c r="F93" s="3">
        <f>F$30-F$28*MIN($B$28,$A93-$A$30)</f>
        <v>3324</v>
      </c>
      <c r="G93" s="3">
        <f>G$30-G$28*MIN($B$28,$A93-$A$30)</f>
        <v>3324</v>
      </c>
      <c r="H93" s="3">
        <f t="shared" si="8"/>
        <v>31364.89916083301</v>
      </c>
      <c r="I93" s="3">
        <f t="shared" si="9"/>
        <v>15323.580340819402</v>
      </c>
      <c r="J93" s="3">
        <f t="shared" si="10"/>
        <v>16041.318820013608</v>
      </c>
      <c r="K93" s="5">
        <f t="shared" si="11"/>
        <v>327.3944503475716</v>
      </c>
    </row>
    <row r="94" spans="1:11" ht="13.5">
      <c r="A94" s="7">
        <f t="shared" si="6"/>
        <v>2069</v>
      </c>
      <c r="B94" s="38">
        <f>B93*(1+population!E80)</f>
        <v>9.443155876410003</v>
      </c>
      <c r="C94" s="38">
        <f>C93*(1+population!G80)</f>
        <v>4.609069275545102</v>
      </c>
      <c r="D94" s="13">
        <f t="shared" si="7"/>
        <v>4.834086600864901</v>
      </c>
      <c r="E94" s="13"/>
      <c r="F94" s="3">
        <f>F$30-F$28*MIN($B$28,$A94-$A$30)</f>
        <v>3324</v>
      </c>
      <c r="G94" s="3">
        <f>G$30-G$28*MIN($B$28,$A94-$A$30)</f>
        <v>3324</v>
      </c>
      <c r="H94" s="3">
        <f t="shared" si="8"/>
        <v>31389.05013318685</v>
      </c>
      <c r="I94" s="3">
        <f t="shared" si="9"/>
        <v>15320.546271911919</v>
      </c>
      <c r="J94" s="3">
        <f t="shared" si="10"/>
        <v>16068.50386127493</v>
      </c>
      <c r="K94" s="5">
        <f t="shared" si="11"/>
        <v>327.3944503475716</v>
      </c>
    </row>
    <row r="95" spans="1:11" ht="13.5">
      <c r="A95" s="7">
        <f t="shared" si="6"/>
        <v>2070</v>
      </c>
      <c r="B95" s="38">
        <f>B94*(1+population!E81)</f>
        <v>9.450427106434839</v>
      </c>
      <c r="C95" s="38">
        <f>C94*(1+population!G81)</f>
        <v>4.608156679828544</v>
      </c>
      <c r="D95" s="13">
        <f t="shared" si="7"/>
        <v>4.842270426606295</v>
      </c>
      <c r="E95" s="13"/>
      <c r="F95" s="3">
        <f>F$30-F$28*MIN($B$28,$A95-$A$30)</f>
        <v>3324</v>
      </c>
      <c r="G95" s="3">
        <f>G$30-G$28*MIN($B$28,$A95-$A$30)</f>
        <v>3324</v>
      </c>
      <c r="H95" s="3">
        <f t="shared" si="8"/>
        <v>31413.219701789407</v>
      </c>
      <c r="I95" s="3">
        <f t="shared" si="9"/>
        <v>15317.51280375008</v>
      </c>
      <c r="J95" s="3">
        <f t="shared" si="10"/>
        <v>16095.706898039325</v>
      </c>
      <c r="K95" s="5">
        <f t="shared" si="11"/>
        <v>327.3944503475716</v>
      </c>
    </row>
    <row r="96" spans="1:11" ht="13.5">
      <c r="A96" s="7">
        <f t="shared" si="6"/>
        <v>2071</v>
      </c>
      <c r="B96" s="38">
        <f>B95*(1+population!E82)</f>
        <v>9.453167730295704</v>
      </c>
      <c r="C96" s="38">
        <f>C95*(1+population!G82)</f>
        <v>4.607345644252894</v>
      </c>
      <c r="D96" s="13">
        <f t="shared" si="7"/>
        <v>4.845822086042809</v>
      </c>
      <c r="E96" s="13"/>
      <c r="F96" s="3">
        <f>F$30-F$28*MIN($B$28,$A96-$A$30)</f>
        <v>3324</v>
      </c>
      <c r="G96" s="3">
        <f>G$30-G$28*MIN($B$28,$A96-$A$30)</f>
        <v>3324</v>
      </c>
      <c r="H96" s="3">
        <f t="shared" si="8"/>
        <v>31422.32953550292</v>
      </c>
      <c r="I96" s="3">
        <f t="shared" si="9"/>
        <v>15314.81692149662</v>
      </c>
      <c r="J96" s="3">
        <f t="shared" si="10"/>
        <v>16107.512614006298</v>
      </c>
      <c r="K96" s="5">
        <f t="shared" si="11"/>
        <v>327.3944503475716</v>
      </c>
    </row>
    <row r="97" spans="1:11" ht="13.5">
      <c r="A97" s="7">
        <f t="shared" si="6"/>
        <v>2072</v>
      </c>
      <c r="B97" s="38">
        <f>B96*(1+population!E83)</f>
        <v>9.455909148937488</v>
      </c>
      <c r="C97" s="38">
        <f>C96*(1+population!G83)</f>
        <v>4.606534751419506</v>
      </c>
      <c r="D97" s="13">
        <f t="shared" si="7"/>
        <v>4.849374397517982</v>
      </c>
      <c r="E97" s="13"/>
      <c r="F97" s="3">
        <f>F$30-F$28*MIN($B$28,$A97-$A$30)</f>
        <v>3324</v>
      </c>
      <c r="G97" s="3">
        <f>G$30-G$28*MIN($B$28,$A97-$A$30)</f>
        <v>3324</v>
      </c>
      <c r="H97" s="3">
        <f t="shared" si="8"/>
        <v>31431.44201106821</v>
      </c>
      <c r="I97" s="3">
        <f t="shared" si="9"/>
        <v>15312.121513718439</v>
      </c>
      <c r="J97" s="3">
        <f t="shared" si="10"/>
        <v>16119.320497349772</v>
      </c>
      <c r="K97" s="5">
        <f t="shared" si="11"/>
        <v>327.3944503475716</v>
      </c>
    </row>
    <row r="98" spans="1:11" ht="13.5">
      <c r="A98" s="7">
        <f t="shared" si="6"/>
        <v>2073</v>
      </c>
      <c r="B98" s="38">
        <f>B97*(1+population!E84)</f>
        <v>9.458651362590679</v>
      </c>
      <c r="C98" s="38">
        <f>C97*(1+population!G84)</f>
        <v>4.6057240013032565</v>
      </c>
      <c r="D98" s="13">
        <f t="shared" si="7"/>
        <v>4.852927361287422</v>
      </c>
      <c r="E98" s="13"/>
      <c r="F98" s="3">
        <f>F$30-F$28*MIN($B$28,$A98-$A$30)</f>
        <v>3324</v>
      </c>
      <c r="G98" s="3">
        <f>G$30-G$28*MIN($B$28,$A98-$A$30)</f>
        <v>3324</v>
      </c>
      <c r="H98" s="3">
        <f t="shared" si="8"/>
        <v>31440.557129251418</v>
      </c>
      <c r="I98" s="3">
        <f t="shared" si="9"/>
        <v>15309.426580332025</v>
      </c>
      <c r="J98" s="3">
        <f t="shared" si="10"/>
        <v>16131.130548919393</v>
      </c>
      <c r="K98" s="5">
        <f t="shared" si="11"/>
        <v>327.3944503475716</v>
      </c>
    </row>
    <row r="99" spans="1:11" ht="13.5">
      <c r="A99" s="7">
        <f t="shared" si="6"/>
        <v>2074</v>
      </c>
      <c r="B99" s="38">
        <f>B98*(1+population!E85)</f>
        <v>9.461394371485829</v>
      </c>
      <c r="C99" s="38">
        <f>C98*(1+population!G85)</f>
        <v>4.604913393879027</v>
      </c>
      <c r="D99" s="13">
        <f t="shared" si="7"/>
        <v>4.856480977606802</v>
      </c>
      <c r="E99" s="13"/>
      <c r="F99" s="3">
        <f>F$30-F$28*MIN($B$28,$A99-$A$30)</f>
        <v>3324</v>
      </c>
      <c r="G99" s="3">
        <f>G$30-G$28*MIN($B$28,$A99-$A$30)</f>
        <v>3324</v>
      </c>
      <c r="H99" s="3">
        <f t="shared" si="8"/>
        <v>31449.674890818897</v>
      </c>
      <c r="I99" s="3">
        <f t="shared" si="9"/>
        <v>15306.732121253886</v>
      </c>
      <c r="J99" s="3">
        <f t="shared" si="10"/>
        <v>16142.94276956501</v>
      </c>
      <c r="K99" s="5">
        <f t="shared" si="11"/>
        <v>327.3944503475716</v>
      </c>
    </row>
    <row r="100" spans="1:11" ht="13.5">
      <c r="A100" s="7">
        <f t="shared" si="6"/>
        <v>2075</v>
      </c>
      <c r="B100" s="38">
        <f>B99*(1+population!E86)</f>
        <v>9.46413817585356</v>
      </c>
      <c r="C100" s="38">
        <f>C99*(1+population!G86)</f>
        <v>4.604102929121704</v>
      </c>
      <c r="D100" s="13">
        <f t="shared" si="7"/>
        <v>4.860035246731855</v>
      </c>
      <c r="E100" s="13"/>
      <c r="F100" s="3">
        <f>F$30-F$28*MIN($B$28,$A100-$A$30)</f>
        <v>3324</v>
      </c>
      <c r="G100" s="3">
        <f>G$30-G$28*MIN($B$28,$A100-$A$30)</f>
        <v>3324</v>
      </c>
      <c r="H100" s="3">
        <f t="shared" si="8"/>
        <v>31458.79529653723</v>
      </c>
      <c r="I100" s="3">
        <f t="shared" si="9"/>
        <v>15304.038136400544</v>
      </c>
      <c r="J100" s="3">
        <f t="shared" si="10"/>
        <v>16154.757160136687</v>
      </c>
      <c r="K100" s="5">
        <f t="shared" si="11"/>
        <v>327.3944503475716</v>
      </c>
    </row>
    <row r="101" spans="1:11" ht="13.5">
      <c r="A101" s="7">
        <f t="shared" si="6"/>
        <v>2076</v>
      </c>
      <c r="B101" s="38">
        <f>B100*(1+population!E87)</f>
        <v>9.463002479272458</v>
      </c>
      <c r="C101" s="38">
        <f>C100*(1+population!G87)</f>
        <v>4.603426125991123</v>
      </c>
      <c r="D101" s="13">
        <f t="shared" si="7"/>
        <v>4.8595763532813345</v>
      </c>
      <c r="E101" s="13"/>
      <c r="F101" s="3">
        <f>F$30-F$28*MIN($B$28,$A101-$A$30)</f>
        <v>3324</v>
      </c>
      <c r="G101" s="3">
        <f>G$30-G$28*MIN($B$28,$A101-$A$30)</f>
        <v>3324</v>
      </c>
      <c r="H101" s="3">
        <f t="shared" si="8"/>
        <v>31455.02024110165</v>
      </c>
      <c r="I101" s="3">
        <f t="shared" si="9"/>
        <v>15301.788442794494</v>
      </c>
      <c r="J101" s="3">
        <f t="shared" si="10"/>
        <v>16153.231798307155</v>
      </c>
      <c r="K101" s="5">
        <f t="shared" si="11"/>
        <v>327.3944503475716</v>
      </c>
    </row>
    <row r="102" spans="1:11" ht="13.5">
      <c r="A102" s="7">
        <f t="shared" si="6"/>
        <v>2077</v>
      </c>
      <c r="B102" s="38">
        <f>B101*(1+population!E88)</f>
        <v>9.461866918974945</v>
      </c>
      <c r="C102" s="38">
        <f>C101*(1+population!G88)</f>
        <v>4.602749422350603</v>
      </c>
      <c r="D102" s="13">
        <f t="shared" si="7"/>
        <v>4.859117496624342</v>
      </c>
      <c r="E102" s="13"/>
      <c r="F102" s="3">
        <f>F$30-F$28*MIN($B$28,$A102-$A$30)</f>
        <v>3324</v>
      </c>
      <c r="G102" s="3">
        <f>G$30-G$28*MIN($B$28,$A102-$A$30)</f>
        <v>3324</v>
      </c>
      <c r="H102" s="3">
        <f t="shared" si="8"/>
        <v>31451.245638672717</v>
      </c>
      <c r="I102" s="3">
        <f t="shared" si="9"/>
        <v>15299.539079893404</v>
      </c>
      <c r="J102" s="3">
        <f t="shared" si="10"/>
        <v>16151.706558779313</v>
      </c>
      <c r="K102" s="5">
        <f t="shared" si="11"/>
        <v>327.3944503475716</v>
      </c>
    </row>
    <row r="103" spans="1:11" ht="13.5">
      <c r="A103" s="7">
        <f t="shared" si="6"/>
        <v>2078</v>
      </c>
      <c r="B103" s="38">
        <f>B102*(1+population!E89)</f>
        <v>9.460731494944667</v>
      </c>
      <c r="C103" s="38">
        <f>C102*(1+population!G89)</f>
        <v>4.602072818185517</v>
      </c>
      <c r="D103" s="13">
        <f t="shared" si="7"/>
        <v>4.85865867675915</v>
      </c>
      <c r="E103" s="13"/>
      <c r="F103" s="3">
        <f>F$30-F$28*MIN($B$28,$A103-$A$30)</f>
        <v>3324</v>
      </c>
      <c r="G103" s="3">
        <f>G$30-G$28*MIN($B$28,$A103-$A$30)</f>
        <v>3324</v>
      </c>
      <c r="H103" s="3">
        <f t="shared" si="8"/>
        <v>31447.471489196076</v>
      </c>
      <c r="I103" s="3">
        <f t="shared" si="9"/>
        <v>15297.29004764866</v>
      </c>
      <c r="J103" s="3">
        <f t="shared" si="10"/>
        <v>16150.181441547415</v>
      </c>
      <c r="K103" s="5">
        <f t="shared" si="11"/>
        <v>327.3944503475716</v>
      </c>
    </row>
    <row r="104" spans="1:11" ht="13.5">
      <c r="A104" s="7">
        <f t="shared" si="6"/>
        <v>2079</v>
      </c>
      <c r="B104" s="38">
        <f>B103*(1+population!E90)</f>
        <v>9.459596207165275</v>
      </c>
      <c r="C104" s="38">
        <f>C103*(1+population!G90)</f>
        <v>4.601396313481244</v>
      </c>
      <c r="D104" s="13">
        <f t="shared" si="7"/>
        <v>4.858199893684031</v>
      </c>
      <c r="E104" s="13"/>
      <c r="F104" s="3">
        <f>F$30-F$28*MIN($B$28,$A104-$A$30)</f>
        <v>3324</v>
      </c>
      <c r="G104" s="3">
        <f>G$30-G$28*MIN($B$28,$A104-$A$30)</f>
        <v>3324</v>
      </c>
      <c r="H104" s="3">
        <f t="shared" si="8"/>
        <v>31443.69779261737</v>
      </c>
      <c r="I104" s="3">
        <f t="shared" si="9"/>
        <v>15295.041346011654</v>
      </c>
      <c r="J104" s="3">
        <f t="shared" si="10"/>
        <v>16148.656446605719</v>
      </c>
      <c r="K104" s="5">
        <f t="shared" si="11"/>
        <v>327.3944503475716</v>
      </c>
    </row>
    <row r="105" spans="1:11" ht="13.5">
      <c r="A105" s="7">
        <f t="shared" si="6"/>
        <v>2080</v>
      </c>
      <c r="B105" s="38">
        <f>B104*(1+population!E91)</f>
        <v>9.458461055620415</v>
      </c>
      <c r="C105" s="38">
        <f>C104*(1+population!G91)</f>
        <v>4.600719908223162</v>
      </c>
      <c r="D105" s="13">
        <f t="shared" si="7"/>
        <v>4.8577411473972525</v>
      </c>
      <c r="E105" s="13"/>
      <c r="F105" s="3">
        <f>F$30-F$28*MIN($B$28,$A105-$A$30)</f>
        <v>3324</v>
      </c>
      <c r="G105" s="3">
        <f>G$30-G$28*MIN($B$28,$A105-$A$30)</f>
        <v>3324</v>
      </c>
      <c r="H105" s="3">
        <f t="shared" si="8"/>
        <v>31439.924548882256</v>
      </c>
      <c r="I105" s="3">
        <f t="shared" si="9"/>
        <v>15292.79297493379</v>
      </c>
      <c r="J105" s="3">
        <f t="shared" si="10"/>
        <v>16147.131573948467</v>
      </c>
      <c r="K105" s="5">
        <f t="shared" si="11"/>
        <v>327.3944503475716</v>
      </c>
    </row>
    <row r="106" spans="1:11" ht="13.5">
      <c r="A106" s="7">
        <f aca="true" t="shared" si="12" ref="A106:A130">A105+1</f>
        <v>2081</v>
      </c>
      <c r="B106" s="38">
        <f>B105*(1+population!E92)</f>
        <v>9.454204748145386</v>
      </c>
      <c r="C106" s="38">
        <f>C105*(1+population!G92)</f>
        <v>4.60020922831335</v>
      </c>
      <c r="D106" s="13">
        <f aca="true" t="shared" si="13" ref="D106:D130">B106-C106</f>
        <v>4.853995519832036</v>
      </c>
      <c r="E106" s="13"/>
      <c r="F106" s="3">
        <f>F$30-F$28*MIN($B$28,$A106-$A$30)</f>
        <v>3324</v>
      </c>
      <c r="G106" s="3">
        <f>G$30-G$28*MIN($B$28,$A106-$A$30)</f>
        <v>3324</v>
      </c>
      <c r="H106" s="3">
        <f aca="true" t="shared" si="14" ref="H106:H130">I106+J106</f>
        <v>31425.776582835264</v>
      </c>
      <c r="I106" s="3">
        <f aca="true" t="shared" si="15" ref="I106:I130">F106*C106</f>
        <v>15291.095474913576</v>
      </c>
      <c r="J106" s="3">
        <f aca="true" t="shared" si="16" ref="J106:J130">G106*D106</f>
        <v>16134.68110792169</v>
      </c>
      <c r="K106" s="5">
        <f aca="true" t="shared" si="17" ref="K106:K130">K105+(C106*(F106-F$26)+D106*(G106-G$26))/(100*B$26)</f>
        <v>327.3944503475716</v>
      </c>
    </row>
    <row r="107" spans="1:11" ht="13.5">
      <c r="A107" s="7">
        <f t="shared" si="12"/>
        <v>2082</v>
      </c>
      <c r="B107" s="38">
        <f>B106*(1+population!E93)</f>
        <v>9.44995035600872</v>
      </c>
      <c r="C107" s="38">
        <f>C106*(1+population!G93)</f>
        <v>4.599698605089007</v>
      </c>
      <c r="D107" s="13">
        <f t="shared" si="13"/>
        <v>4.850251750919713</v>
      </c>
      <c r="E107" s="13"/>
      <c r="F107" s="3">
        <f>F$30-F$28*MIN($B$28,$A107-$A$30)</f>
        <v>3324</v>
      </c>
      <c r="G107" s="3">
        <f>G$30-G$28*MIN($B$28,$A107-$A$30)</f>
        <v>3324</v>
      </c>
      <c r="H107" s="3">
        <f t="shared" si="14"/>
        <v>31411.634983372987</v>
      </c>
      <c r="I107" s="3">
        <f t="shared" si="15"/>
        <v>15289.39816331586</v>
      </c>
      <c r="J107" s="3">
        <f t="shared" si="16"/>
        <v>16122.236820057127</v>
      </c>
      <c r="K107" s="5">
        <f t="shared" si="17"/>
        <v>327.3944503475716</v>
      </c>
    </row>
    <row r="108" spans="1:11" ht="13.5">
      <c r="A108" s="7">
        <f t="shared" si="12"/>
        <v>2083</v>
      </c>
      <c r="B108" s="38">
        <f>B107*(1+population!E94)</f>
        <v>9.445697878348517</v>
      </c>
      <c r="C108" s="38">
        <f>C107*(1+population!G94)</f>
        <v>4.599188038543843</v>
      </c>
      <c r="D108" s="13">
        <f t="shared" si="13"/>
        <v>4.846509839804674</v>
      </c>
      <c r="E108" s="13"/>
      <c r="F108" s="3">
        <f>F$30-F$28*MIN($B$28,$A108-$A$30)</f>
        <v>3324</v>
      </c>
      <c r="G108" s="3">
        <f>G$30-G$28*MIN($B$28,$A108-$A$30)</f>
        <v>3324</v>
      </c>
      <c r="H108" s="3">
        <f t="shared" si="14"/>
        <v>31397.49974763047</v>
      </c>
      <c r="I108" s="3">
        <f t="shared" si="15"/>
        <v>15287.701040119733</v>
      </c>
      <c r="J108" s="3">
        <f t="shared" si="16"/>
        <v>16109.798707510736</v>
      </c>
      <c r="K108" s="5">
        <f t="shared" si="17"/>
        <v>327.3944503475716</v>
      </c>
    </row>
    <row r="109" spans="1:11" ht="13.5">
      <c r="A109" s="7">
        <f t="shared" si="12"/>
        <v>2084</v>
      </c>
      <c r="B109" s="38">
        <f>B108*(1+population!E95)</f>
        <v>9.441447314303261</v>
      </c>
      <c r="C109" s="38">
        <f>C108*(1+population!G95)</f>
        <v>4.598677528671565</v>
      </c>
      <c r="D109" s="13">
        <f t="shared" si="13"/>
        <v>4.842769785631696</v>
      </c>
      <c r="E109" s="13"/>
      <c r="F109" s="3">
        <f>F$30-F$28*MIN($B$28,$A109-$A$30)</f>
        <v>3324</v>
      </c>
      <c r="G109" s="3">
        <f>G$30-G$28*MIN($B$28,$A109-$A$30)</f>
        <v>3324</v>
      </c>
      <c r="H109" s="3">
        <f t="shared" si="14"/>
        <v>31383.37087274404</v>
      </c>
      <c r="I109" s="3">
        <f t="shared" si="15"/>
        <v>15286.00410530428</v>
      </c>
      <c r="J109" s="3">
        <f t="shared" si="16"/>
        <v>16097.366767439758</v>
      </c>
      <c r="K109" s="5">
        <f t="shared" si="17"/>
        <v>327.3944503475716</v>
      </c>
    </row>
    <row r="110" spans="1:11" ht="13.5">
      <c r="A110" s="7">
        <f t="shared" si="12"/>
        <v>2085</v>
      </c>
      <c r="B110" s="38">
        <f>B109*(1+population!E96)</f>
        <v>9.437198663011825</v>
      </c>
      <c r="C110" s="38">
        <f>C109*(1+population!G96)</f>
        <v>4.5981670754658825</v>
      </c>
      <c r="D110" s="13">
        <f t="shared" si="13"/>
        <v>4.839031587545943</v>
      </c>
      <c r="E110" s="13"/>
      <c r="F110" s="3">
        <f>F$30-F$28*MIN($B$28,$A110-$A$30)</f>
        <v>3324</v>
      </c>
      <c r="G110" s="3">
        <f>G$30-G$28*MIN($B$28,$A110-$A$30)</f>
        <v>3324</v>
      </c>
      <c r="H110" s="3">
        <f t="shared" si="14"/>
        <v>31369.248355851305</v>
      </c>
      <c r="I110" s="3">
        <f t="shared" si="15"/>
        <v>15284.307358848593</v>
      </c>
      <c r="J110" s="3">
        <f t="shared" si="16"/>
        <v>16084.940997002714</v>
      </c>
      <c r="K110" s="5">
        <f t="shared" si="17"/>
        <v>327.3944503475716</v>
      </c>
    </row>
    <row r="111" spans="1:11" ht="13.5">
      <c r="A111" s="7">
        <f t="shared" si="12"/>
        <v>2086</v>
      </c>
      <c r="B111" s="38">
        <f>B110*(1+population!E97)</f>
        <v>9.430498251961087</v>
      </c>
      <c r="C111" s="38">
        <f>C110*(1+population!G97)</f>
        <v>4.597836007436449</v>
      </c>
      <c r="D111" s="13">
        <f t="shared" si="13"/>
        <v>4.832662244524638</v>
      </c>
      <c r="E111" s="13"/>
      <c r="F111" s="3">
        <f>F$30-F$28*MIN($B$28,$A111-$A$30)</f>
        <v>3324</v>
      </c>
      <c r="G111" s="3">
        <f>G$30-G$28*MIN($B$28,$A111-$A$30)</f>
        <v>3324</v>
      </c>
      <c r="H111" s="3">
        <f t="shared" si="14"/>
        <v>31346.976189518653</v>
      </c>
      <c r="I111" s="3">
        <f t="shared" si="15"/>
        <v>15283.206888718756</v>
      </c>
      <c r="J111" s="3">
        <f t="shared" si="16"/>
        <v>16063.769300799897</v>
      </c>
      <c r="K111" s="5">
        <f t="shared" si="17"/>
        <v>327.3944503475716</v>
      </c>
    </row>
    <row r="112" spans="1:11" ht="13.5">
      <c r="A112" s="7">
        <f t="shared" si="12"/>
        <v>2087</v>
      </c>
      <c r="B112" s="38">
        <f>B111*(1+population!E98)</f>
        <v>9.423802598202194</v>
      </c>
      <c r="C112" s="38">
        <f>C111*(1+population!G98)</f>
        <v>4.597504963243914</v>
      </c>
      <c r="D112" s="13">
        <f t="shared" si="13"/>
        <v>4.82629763495828</v>
      </c>
      <c r="E112" s="13"/>
      <c r="F112" s="3">
        <f>F$30-F$28*MIN($B$28,$A112-$A$30)</f>
        <v>3324</v>
      </c>
      <c r="G112" s="3">
        <f>G$30-G$28*MIN($B$28,$A112-$A$30)</f>
        <v>3324</v>
      </c>
      <c r="H112" s="3">
        <f t="shared" si="14"/>
        <v>31324.71983642409</v>
      </c>
      <c r="I112" s="3">
        <f t="shared" si="15"/>
        <v>15282.10649782277</v>
      </c>
      <c r="J112" s="3">
        <f t="shared" si="16"/>
        <v>16042.613338601323</v>
      </c>
      <c r="K112" s="5">
        <f t="shared" si="17"/>
        <v>327.3944503475716</v>
      </c>
    </row>
    <row r="113" spans="1:11" ht="13.5">
      <c r="A113" s="7">
        <f t="shared" si="12"/>
        <v>2088</v>
      </c>
      <c r="B113" s="38">
        <f>B112*(1+population!E99)</f>
        <v>9.41711169835747</v>
      </c>
      <c r="C113" s="38">
        <f>C112*(1+population!G99)</f>
        <v>4.597173942886561</v>
      </c>
      <c r="D113" s="13">
        <f t="shared" si="13"/>
        <v>4.819937755470909</v>
      </c>
      <c r="E113" s="13"/>
      <c r="F113" s="3">
        <f>F$30-F$28*MIN($B$28,$A113-$A$30)</f>
        <v>3324</v>
      </c>
      <c r="G113" s="3">
        <f>G$30-G$28*MIN($B$28,$A113-$A$30)</f>
        <v>3324</v>
      </c>
      <c r="H113" s="3">
        <f t="shared" si="14"/>
        <v>31302.479285340232</v>
      </c>
      <c r="I113" s="3">
        <f t="shared" si="15"/>
        <v>15281.006186154927</v>
      </c>
      <c r="J113" s="3">
        <f t="shared" si="16"/>
        <v>16021.473099185303</v>
      </c>
      <c r="K113" s="5">
        <f t="shared" si="17"/>
        <v>327.3944503475716</v>
      </c>
    </row>
    <row r="114" spans="1:11" ht="13.5">
      <c r="A114" s="7">
        <f t="shared" si="12"/>
        <v>2089</v>
      </c>
      <c r="B114" s="38">
        <f>B113*(1+population!E100)</f>
        <v>9.410425549051636</v>
      </c>
      <c r="C114" s="38">
        <f>C113*(1+population!G100)</f>
        <v>4.596842946362673</v>
      </c>
      <c r="D114" s="13">
        <f t="shared" si="13"/>
        <v>4.813582602688963</v>
      </c>
      <c r="E114" s="13"/>
      <c r="F114" s="3">
        <f>F$30-F$28*MIN($B$28,$A114-$A$30)</f>
        <v>3324</v>
      </c>
      <c r="G114" s="3">
        <f>G$30-G$28*MIN($B$28,$A114-$A$30)</f>
        <v>3324</v>
      </c>
      <c r="H114" s="3">
        <f t="shared" si="14"/>
        <v>31280.25452504764</v>
      </c>
      <c r="I114" s="3">
        <f t="shared" si="15"/>
        <v>15279.905953709525</v>
      </c>
      <c r="J114" s="3">
        <f t="shared" si="16"/>
        <v>16000.348571338112</v>
      </c>
      <c r="K114" s="5">
        <f t="shared" si="17"/>
        <v>327.3944503475716</v>
      </c>
    </row>
    <row r="115" spans="1:11" ht="13.5">
      <c r="A115" s="7">
        <f t="shared" si="12"/>
        <v>2090</v>
      </c>
      <c r="B115" s="38">
        <f>B114*(1+population!E101)</f>
        <v>9.40374414691181</v>
      </c>
      <c r="C115" s="38">
        <f>C114*(1+population!G101)</f>
        <v>4.596511973670535</v>
      </c>
      <c r="D115" s="13">
        <f t="shared" si="13"/>
        <v>4.8072321732412755</v>
      </c>
      <c r="E115" s="13"/>
      <c r="F115" s="3">
        <f>F$30-F$28*MIN($B$28,$A115-$A$30)</f>
        <v>3324</v>
      </c>
      <c r="G115" s="3">
        <f>G$30-G$28*MIN($B$28,$A115-$A$30)</f>
        <v>3324</v>
      </c>
      <c r="H115" s="3">
        <f t="shared" si="14"/>
        <v>31258.045544334855</v>
      </c>
      <c r="I115" s="3">
        <f t="shared" si="15"/>
        <v>15278.805800480857</v>
      </c>
      <c r="J115" s="3">
        <f t="shared" si="16"/>
        <v>15979.239743854</v>
      </c>
      <c r="K115" s="5">
        <f t="shared" si="17"/>
        <v>327.3944503475716</v>
      </c>
    </row>
    <row r="116" spans="1:11" ht="13.5">
      <c r="A116" s="7">
        <f t="shared" si="12"/>
        <v>2091</v>
      </c>
      <c r="B116" s="38">
        <f>B115*(1+population!E102)</f>
        <v>9.394810589972245</v>
      </c>
      <c r="C116" s="38">
        <f>C115*(1+population!G102)</f>
        <v>4.596328113191588</v>
      </c>
      <c r="D116" s="13">
        <f t="shared" si="13"/>
        <v>4.798482476780657</v>
      </c>
      <c r="E116" s="13"/>
      <c r="F116" s="3">
        <f>F$30-F$28*MIN($B$28,$A116-$A$30)</f>
        <v>3324</v>
      </c>
      <c r="G116" s="3">
        <f>G$30-G$28*MIN($B$28,$A116-$A$30)</f>
        <v>3324</v>
      </c>
      <c r="H116" s="3">
        <f t="shared" si="14"/>
        <v>31228.350401067742</v>
      </c>
      <c r="I116" s="3">
        <f t="shared" si="15"/>
        <v>15278.19464824884</v>
      </c>
      <c r="J116" s="3">
        <f t="shared" si="16"/>
        <v>15950.155752818902</v>
      </c>
      <c r="K116" s="5">
        <f t="shared" si="17"/>
        <v>327.3944503475716</v>
      </c>
    </row>
    <row r="117" spans="1:11" ht="13.5">
      <c r="A117" s="7">
        <f t="shared" si="12"/>
        <v>2092</v>
      </c>
      <c r="B117" s="38">
        <f>B116*(1+population!E103)</f>
        <v>9.38588551991177</v>
      </c>
      <c r="C117" s="38">
        <f>C116*(1+population!G103)</f>
        <v>4.59614426006706</v>
      </c>
      <c r="D117" s="13">
        <f t="shared" si="13"/>
        <v>4.78974125984471</v>
      </c>
      <c r="E117" s="13"/>
      <c r="F117" s="3">
        <f>F$30-F$28*MIN($B$28,$A117-$A$30)</f>
        <v>3324</v>
      </c>
      <c r="G117" s="3">
        <f>G$30-G$28*MIN($B$28,$A117-$A$30)</f>
        <v>3324</v>
      </c>
      <c r="H117" s="3">
        <f t="shared" si="14"/>
        <v>31198.683468186726</v>
      </c>
      <c r="I117" s="3">
        <f t="shared" si="15"/>
        <v>15277.583520462907</v>
      </c>
      <c r="J117" s="3">
        <f t="shared" si="16"/>
        <v>15921.099947723818</v>
      </c>
      <c r="K117" s="5">
        <f t="shared" si="17"/>
        <v>327.3944503475716</v>
      </c>
    </row>
    <row r="118" spans="1:11" ht="13.5">
      <c r="A118" s="7">
        <f t="shared" si="12"/>
        <v>2093</v>
      </c>
      <c r="B118" s="38">
        <f>B117*(1+population!E104)</f>
        <v>9.376968928667853</v>
      </c>
      <c r="C118" s="38">
        <f>C117*(1+population!G104)</f>
        <v>4.595960414296657</v>
      </c>
      <c r="D118" s="13">
        <f t="shared" si="13"/>
        <v>4.781008514371196</v>
      </c>
      <c r="E118" s="13"/>
      <c r="F118" s="3">
        <f>F$30-F$28*MIN($B$28,$A118-$A$30)</f>
        <v>3324</v>
      </c>
      <c r="G118" s="3">
        <f>G$30-G$28*MIN($B$28,$A118-$A$30)</f>
        <v>3324</v>
      </c>
      <c r="H118" s="3">
        <f t="shared" si="14"/>
        <v>31169.044718891942</v>
      </c>
      <c r="I118" s="3">
        <f t="shared" si="15"/>
        <v>15276.972417122088</v>
      </c>
      <c r="J118" s="3">
        <f t="shared" si="16"/>
        <v>15892.072301769856</v>
      </c>
      <c r="K118" s="5">
        <f t="shared" si="17"/>
        <v>327.3944503475716</v>
      </c>
    </row>
    <row r="119" spans="1:11" ht="13.5">
      <c r="A119" s="7">
        <f t="shared" si="12"/>
        <v>2094</v>
      </c>
      <c r="B119" s="38">
        <f>B118*(1+population!E105)</f>
        <v>9.36806080818562</v>
      </c>
      <c r="C119" s="38">
        <f>C118*(1+population!G105)</f>
        <v>4.595776575880085</v>
      </c>
      <c r="D119" s="13">
        <f t="shared" si="13"/>
        <v>4.772284232305535</v>
      </c>
      <c r="E119" s="13"/>
      <c r="F119" s="3">
        <f>F$30-F$28*MIN($B$28,$A119-$A$30)</f>
        <v>3324</v>
      </c>
      <c r="G119" s="3">
        <f>G$30-G$28*MIN($B$28,$A119-$A$30)</f>
        <v>3324</v>
      </c>
      <c r="H119" s="3">
        <f t="shared" si="14"/>
        <v>31139.434126409</v>
      </c>
      <c r="I119" s="3">
        <f t="shared" si="15"/>
        <v>15276.361338225403</v>
      </c>
      <c r="J119" s="3">
        <f t="shared" si="16"/>
        <v>15863.072788183597</v>
      </c>
      <c r="K119" s="5">
        <f t="shared" si="17"/>
        <v>327.3944503475716</v>
      </c>
    </row>
    <row r="120" spans="1:11" ht="13.5">
      <c r="A120" s="7">
        <f t="shared" si="12"/>
        <v>2095</v>
      </c>
      <c r="B120" s="38">
        <f>B119*(1+population!E106)</f>
        <v>9.359161150417844</v>
      </c>
      <c r="C120" s="38">
        <f>C119*(1+population!G106)</f>
        <v>4.59559274481705</v>
      </c>
      <c r="D120" s="13">
        <f t="shared" si="13"/>
        <v>4.763568405600794</v>
      </c>
      <c r="E120" s="13"/>
      <c r="F120" s="3">
        <f>F$30-F$28*MIN($B$28,$A120-$A$30)</f>
        <v>3324</v>
      </c>
      <c r="G120" s="3">
        <f>G$30-G$28*MIN($B$28,$A120-$A$30)</f>
        <v>3324</v>
      </c>
      <c r="H120" s="3">
        <f t="shared" si="14"/>
        <v>31109.851663988913</v>
      </c>
      <c r="I120" s="3">
        <f t="shared" si="15"/>
        <v>15275.750283771873</v>
      </c>
      <c r="J120" s="3">
        <f t="shared" si="16"/>
        <v>15834.10138021704</v>
      </c>
      <c r="K120" s="5">
        <f t="shared" si="17"/>
        <v>327.3944503475716</v>
      </c>
    </row>
    <row r="121" spans="1:11" ht="13.5">
      <c r="A121" s="7">
        <f t="shared" si="12"/>
        <v>2096</v>
      </c>
      <c r="B121" s="38">
        <f>B120*(1+population!E107)</f>
        <v>9.347930157037343</v>
      </c>
      <c r="C121" s="38">
        <f>C120*(1+population!G107)</f>
        <v>4.595500832962153</v>
      </c>
      <c r="D121" s="13">
        <f t="shared" si="13"/>
        <v>4.75242932407519</v>
      </c>
      <c r="E121" s="13"/>
      <c r="F121" s="3">
        <f>F$30-F$28*MIN($B$28,$A121-$A$30)</f>
        <v>3324</v>
      </c>
      <c r="G121" s="3">
        <f>G$30-G$28*MIN($B$28,$A121-$A$30)</f>
        <v>3324</v>
      </c>
      <c r="H121" s="3">
        <f t="shared" si="14"/>
        <v>31072.51984199213</v>
      </c>
      <c r="I121" s="3">
        <f t="shared" si="15"/>
        <v>15275.444768766196</v>
      </c>
      <c r="J121" s="3">
        <f t="shared" si="16"/>
        <v>15797.075073225931</v>
      </c>
      <c r="K121" s="5">
        <f t="shared" si="17"/>
        <v>327.3944503475716</v>
      </c>
    </row>
    <row r="122" spans="1:11" ht="13.5">
      <c r="A122" s="7">
        <f t="shared" si="12"/>
        <v>2097</v>
      </c>
      <c r="B122" s="38">
        <f>B121*(1+population!E108)</f>
        <v>9.336712640848898</v>
      </c>
      <c r="C122" s="38">
        <f>C121*(1+population!G108)</f>
        <v>4.595408922945493</v>
      </c>
      <c r="D122" s="13">
        <f t="shared" si="13"/>
        <v>4.7413037179034045</v>
      </c>
      <c r="E122" s="13"/>
      <c r="F122" s="3">
        <f>F$30-F$28*MIN($B$28,$A122-$A$30)</f>
        <v>3324</v>
      </c>
      <c r="G122" s="3">
        <f>G$30-G$28*MIN($B$28,$A122-$A$30)</f>
        <v>3324</v>
      </c>
      <c r="H122" s="3">
        <f t="shared" si="14"/>
        <v>31035.232818181736</v>
      </c>
      <c r="I122" s="3">
        <f t="shared" si="15"/>
        <v>15275.139259870819</v>
      </c>
      <c r="J122" s="3">
        <f t="shared" si="16"/>
        <v>15760.093558310917</v>
      </c>
      <c r="K122" s="5">
        <f t="shared" si="17"/>
        <v>327.3944503475716</v>
      </c>
    </row>
    <row r="123" spans="1:11" ht="13.5">
      <c r="A123" s="7">
        <f t="shared" si="12"/>
        <v>2098</v>
      </c>
      <c r="B123" s="38">
        <f>B122*(1+population!E109)</f>
        <v>9.325508585679879</v>
      </c>
      <c r="C123" s="38">
        <f>C122*(1+population!G109)</f>
        <v>4.595317014767034</v>
      </c>
      <c r="D123" s="13">
        <f t="shared" si="13"/>
        <v>4.730191570912845</v>
      </c>
      <c r="E123" s="13"/>
      <c r="F123" s="3">
        <f>F$30-F$28*MIN($B$28,$A123-$A$30)</f>
        <v>3324</v>
      </c>
      <c r="G123" s="3">
        <f>G$30-G$28*MIN($B$28,$A123-$A$30)</f>
        <v>3324</v>
      </c>
      <c r="H123" s="3">
        <f t="shared" si="14"/>
        <v>30997.990538799917</v>
      </c>
      <c r="I123" s="3">
        <f t="shared" si="15"/>
        <v>15274.833757085622</v>
      </c>
      <c r="J123" s="3">
        <f t="shared" si="16"/>
        <v>15723.156781714295</v>
      </c>
      <c r="K123" s="5">
        <f t="shared" si="17"/>
        <v>327.3944503475716</v>
      </c>
    </row>
    <row r="124" spans="1:11" ht="13.5">
      <c r="A124" s="7">
        <f t="shared" si="12"/>
        <v>2099</v>
      </c>
      <c r="B124" s="38">
        <f>B123*(1+population!E110)</f>
        <v>9.314317975377064</v>
      </c>
      <c r="C124" s="38">
        <f>C123*(1+population!G110)</f>
        <v>4.595225108426739</v>
      </c>
      <c r="D124" s="13">
        <f t="shared" si="13"/>
        <v>4.719092866950325</v>
      </c>
      <c r="E124" s="13"/>
      <c r="F124" s="3">
        <f>F$30-F$28*MIN($B$28,$A124-$A$30)</f>
        <v>3324</v>
      </c>
      <c r="G124" s="3">
        <f>G$30-G$28*MIN($B$28,$A124-$A$30)</f>
        <v>3324</v>
      </c>
      <c r="H124" s="3">
        <f t="shared" si="14"/>
        <v>30960.792950153358</v>
      </c>
      <c r="I124" s="3">
        <f t="shared" si="15"/>
        <v>15274.52826041048</v>
      </c>
      <c r="J124" s="3">
        <f t="shared" si="16"/>
        <v>15686.264689742879</v>
      </c>
      <c r="K124" s="5">
        <f t="shared" si="17"/>
        <v>327.3944503475716</v>
      </c>
    </row>
    <row r="125" spans="1:11" ht="13.5">
      <c r="A125" s="7">
        <f t="shared" si="12"/>
        <v>2100</v>
      </c>
      <c r="B125" s="38">
        <f>B124*(1+population!E111)</f>
        <v>9.30314079380661</v>
      </c>
      <c r="C125" s="38">
        <f>C124*(1+population!G111)</f>
        <v>4.59513320392457</v>
      </c>
      <c r="D125" s="13">
        <f t="shared" si="13"/>
        <v>4.70800758988204</v>
      </c>
      <c r="E125" s="13"/>
      <c r="F125" s="3">
        <f>F$30-F$28*MIN($B$28,$A125-$A$30)</f>
        <v>3324</v>
      </c>
      <c r="G125" s="3">
        <f>G$30-G$28*MIN($B$28,$A125-$A$30)</f>
        <v>3324</v>
      </c>
      <c r="H125" s="3">
        <f t="shared" si="14"/>
        <v>30923.639998613173</v>
      </c>
      <c r="I125" s="3">
        <f t="shared" si="15"/>
        <v>15274.222769845272</v>
      </c>
      <c r="J125" s="3">
        <f t="shared" si="16"/>
        <v>15649.417228767903</v>
      </c>
      <c r="K125" s="5">
        <f t="shared" si="17"/>
        <v>327.3944503475716</v>
      </c>
    </row>
    <row r="126" spans="1:11" ht="13.5">
      <c r="A126" s="7">
        <f t="shared" si="12"/>
        <v>2101</v>
      </c>
      <c r="B126" s="38">
        <f>B125*(1+population!E112)</f>
        <v>9.290116396695282</v>
      </c>
      <c r="C126" s="38">
        <f>C125*(1+population!G112)</f>
        <v>4.595096442858939</v>
      </c>
      <c r="D126" s="13">
        <f t="shared" si="13"/>
        <v>4.6950199538363435</v>
      </c>
      <c r="E126" s="13"/>
      <c r="F126" s="3">
        <f>F$30-F$28*MIN($B$28,$A126-$A$30)</f>
        <v>3324</v>
      </c>
      <c r="G126" s="3">
        <f>G$30-G$28*MIN($B$28,$A126-$A$30)</f>
        <v>3324</v>
      </c>
      <c r="H126" s="3">
        <f t="shared" si="14"/>
        <v>30880.346902615118</v>
      </c>
      <c r="I126" s="3">
        <f t="shared" si="15"/>
        <v>15274.100576063112</v>
      </c>
      <c r="J126" s="3">
        <f t="shared" si="16"/>
        <v>15606.246326552005</v>
      </c>
      <c r="K126" s="5">
        <f t="shared" si="17"/>
        <v>327.3944503475716</v>
      </c>
    </row>
    <row r="127" spans="1:11" ht="13.5">
      <c r="A127" s="7">
        <f t="shared" si="12"/>
        <v>2102</v>
      </c>
      <c r="B127" s="38">
        <f>B126*(1+population!E113)</f>
        <v>9.27711023373991</v>
      </c>
      <c r="C127" s="38">
        <f>C126*(1+population!G113)</f>
        <v>4.5950596820873955</v>
      </c>
      <c r="D127" s="13">
        <f t="shared" si="13"/>
        <v>4.682050551652514</v>
      </c>
      <c r="E127" s="13"/>
      <c r="F127" s="3">
        <f>F$30-F$28*MIN($B$28,$A127-$A$30)</f>
        <v>3324</v>
      </c>
      <c r="G127" s="3">
        <f>G$30-G$28*MIN($B$28,$A127-$A$30)</f>
        <v>3324</v>
      </c>
      <c r="H127" s="3">
        <f t="shared" si="14"/>
        <v>30837.11441695146</v>
      </c>
      <c r="I127" s="3">
        <f t="shared" si="15"/>
        <v>15273.978383258502</v>
      </c>
      <c r="J127" s="3">
        <f t="shared" si="16"/>
        <v>15563.136033692957</v>
      </c>
      <c r="K127" s="5">
        <f t="shared" si="17"/>
        <v>327.3944503475716</v>
      </c>
    </row>
    <row r="128" spans="1:11" ht="13.5">
      <c r="A128" s="7">
        <f t="shared" si="12"/>
        <v>2103</v>
      </c>
      <c r="B128" s="38">
        <f>B127*(1+population!E114)</f>
        <v>9.264122279412675</v>
      </c>
      <c r="C128" s="38">
        <f>C127*(1+population!G114)</f>
        <v>4.595022921609939</v>
      </c>
      <c r="D128" s="13">
        <f t="shared" si="13"/>
        <v>4.669099357802736</v>
      </c>
      <c r="E128" s="13"/>
      <c r="F128" s="3">
        <f>F$30-F$28*MIN($B$28,$A128-$A$30)</f>
        <v>3324</v>
      </c>
      <c r="G128" s="3">
        <f>G$30-G$28*MIN($B$28,$A128-$A$30)</f>
        <v>3324</v>
      </c>
      <c r="H128" s="3">
        <f t="shared" si="14"/>
        <v>30793.94245676773</v>
      </c>
      <c r="I128" s="3">
        <f t="shared" si="15"/>
        <v>15273.856191431436</v>
      </c>
      <c r="J128" s="3">
        <f t="shared" si="16"/>
        <v>15520.086265336295</v>
      </c>
      <c r="K128" s="5">
        <f t="shared" si="17"/>
        <v>327.3944503475716</v>
      </c>
    </row>
    <row r="129" spans="1:11" ht="13.5">
      <c r="A129" s="7">
        <f t="shared" si="12"/>
        <v>2104</v>
      </c>
      <c r="B129" s="38">
        <f>B128*(1+population!E115)</f>
        <v>9.251152508221498</v>
      </c>
      <c r="C129" s="38">
        <f>C128*(1+population!G115)</f>
        <v>4.594986161426566</v>
      </c>
      <c r="D129" s="13">
        <f t="shared" si="13"/>
        <v>4.656166346794932</v>
      </c>
      <c r="E129" s="13"/>
      <c r="F129" s="3">
        <f>F$30-F$28*MIN($B$28,$A129-$A$30)</f>
        <v>3324</v>
      </c>
      <c r="G129" s="3">
        <f>G$30-G$28*MIN($B$28,$A129-$A$30)</f>
        <v>3324</v>
      </c>
      <c r="H129" s="3">
        <f t="shared" si="14"/>
        <v>30750.83093732826</v>
      </c>
      <c r="I129" s="3">
        <f t="shared" si="15"/>
        <v>15273.734000581904</v>
      </c>
      <c r="J129" s="3">
        <f t="shared" si="16"/>
        <v>15477.096936746355</v>
      </c>
      <c r="K129" s="5">
        <f t="shared" si="17"/>
        <v>327.3944503475716</v>
      </c>
    </row>
    <row r="130" spans="1:11" ht="13.5">
      <c r="A130" s="7">
        <f t="shared" si="12"/>
        <v>2105</v>
      </c>
      <c r="B130" s="38">
        <f>B129*(1+population!E116)</f>
        <v>9.238200894709989</v>
      </c>
      <c r="C130" s="38">
        <f>C129*(1+population!G116)</f>
        <v>4.594949401537274</v>
      </c>
      <c r="D130" s="13">
        <f t="shared" si="13"/>
        <v>4.6432514931727145</v>
      </c>
      <c r="E130" s="13"/>
      <c r="F130" s="3">
        <f>F$30-F$28*MIN($B$28,$A130-$A$30)</f>
        <v>3324</v>
      </c>
      <c r="G130" s="3">
        <f>G$30-G$28*MIN($B$28,$A130-$A$30)</f>
        <v>3324</v>
      </c>
      <c r="H130" s="3">
        <f t="shared" si="14"/>
        <v>30707.779774016002</v>
      </c>
      <c r="I130" s="3">
        <f t="shared" si="15"/>
        <v>15273.6118107099</v>
      </c>
      <c r="J130" s="3">
        <f t="shared" si="16"/>
        <v>15434.167963306103</v>
      </c>
      <c r="K130" s="5">
        <f t="shared" si="17"/>
        <v>327.3944503475716</v>
      </c>
    </row>
    <row r="131" spans="1:11" ht="13.5">
      <c r="A131" s="7"/>
      <c r="B131" s="4"/>
      <c r="C131" s="14"/>
      <c r="D131" s="13"/>
      <c r="E131" s="13"/>
      <c r="F131" s="3"/>
      <c r="G131" s="3"/>
      <c r="H131" s="3"/>
      <c r="I131" s="3"/>
      <c r="J131" s="3"/>
      <c r="K131" s="5"/>
    </row>
    <row r="132" spans="1:11" s="25" customFormat="1" ht="13.5">
      <c r="A132" s="3" t="s">
        <v>5</v>
      </c>
      <c r="B132" s="24"/>
      <c r="C132" s="24"/>
      <c r="D132" s="24"/>
      <c r="H132" s="35">
        <f>SUM(H30:H129)</f>
        <v>3199749.4988259226</v>
      </c>
      <c r="I132" s="35">
        <f>SUM(I30:I129)</f>
        <v>1834298.1227543338</v>
      </c>
      <c r="J132" s="35">
        <f>SUM(J30:J129)</f>
        <v>1365451.3760715874</v>
      </c>
      <c r="K132" s="32"/>
    </row>
    <row r="133" spans="1:11" s="25" customFormat="1" ht="13.5">
      <c r="A133" s="3" t="s">
        <v>6</v>
      </c>
      <c r="B133" s="3"/>
      <c r="C133" s="3"/>
      <c r="D133" s="3"/>
      <c r="E133" s="3"/>
      <c r="F133" s="3"/>
      <c r="G133" s="3"/>
      <c r="H133" s="3">
        <f>H132/2204.62</f>
        <v>1451.3836846376803</v>
      </c>
      <c r="I133" s="3">
        <f>I132/2204.62</f>
        <v>832.0246222724704</v>
      </c>
      <c r="J133" s="3">
        <f>J132/2204.62</f>
        <v>619.3590623652092</v>
      </c>
      <c r="K133" s="3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1">
      <selection activeCell="I1" sqref="I1"/>
    </sheetView>
  </sheetViews>
  <sheetFormatPr defaultColWidth="9.140625" defaultRowHeight="12.75"/>
  <cols>
    <col min="1" max="1" width="21.8515625" style="0" customWidth="1"/>
  </cols>
  <sheetData>
    <row r="1" spans="1:12" ht="41.25">
      <c r="A1" s="21" t="str">
        <f>IF('25years'!A1="","",'25years'!A1)</f>
        <v>Groups of countries, sorted by 2005 emissions per person, from http://xls.CO2List.org</v>
      </c>
      <c r="B1" s="21" t="str">
        <f>IF('25years'!B1="","",'25years'!B1)</f>
        <v>2005 emissions /person pounds</v>
      </c>
      <c r="C1" s="22" t="str">
        <f>IF('25years'!C1="","",'25years'!C1)</f>
        <v>2005 population billions</v>
      </c>
      <c r="D1" s="22" t="str">
        <f>IF('25years'!D1="","",'25years'!D1)</f>
        <v>2015 population billions</v>
      </c>
      <c r="E1" s="144" t="str">
        <f>IF('25years'!F1="","",'25years'!F1)</f>
        <v>Emissions do not adjust for trade, since few countries have the data.</v>
      </c>
      <c r="F1" s="21"/>
      <c r="G1" s="21"/>
      <c r="H1" s="21"/>
      <c r="I1" s="21"/>
      <c r="J1" s="21">
        <f>IF('25years'!J1="","",'25years'!J1)</f>
      </c>
      <c r="K1" s="21">
        <f>IF('25years'!K1="","",'25years'!K1)</f>
      </c>
      <c r="L1" s="30">
        <f>IF('25years'!L1="","",'25years'!L1)</f>
      </c>
    </row>
    <row r="2" spans="1:12" s="87" customFormat="1" ht="8.25">
      <c r="A2" s="85">
        <f>IF('25years'!A2="","",'25years'!A2)</f>
      </c>
      <c r="B2" s="86">
        <f>IF('25years'!B2="","",'25years'!B2)</f>
      </c>
      <c r="C2" s="88">
        <f>IF('25years'!C2="","",'25years'!C2)</f>
      </c>
      <c r="D2" s="88">
        <f>IF('25years'!D2="","",'25years'!D2)</f>
      </c>
      <c r="E2" s="86">
        <f>IF('25years'!E2="","",'25years'!E2)</f>
      </c>
      <c r="F2" s="86"/>
      <c r="G2" s="86"/>
      <c r="H2" s="86"/>
      <c r="I2" s="86"/>
      <c r="J2" s="86"/>
      <c r="K2" s="86"/>
      <c r="L2" s="89"/>
    </row>
    <row r="3" spans="1:12" s="87" customFormat="1" ht="8.25">
      <c r="A3" s="85" t="str">
        <f>IF('25years'!A3="","",'25years'!A3)</f>
        <v>above Dominica 3307-3527</v>
      </c>
      <c r="B3" s="86">
        <f>IF('25years'!B3="","",'25years'!B3)</f>
        <v>15715</v>
      </c>
      <c r="C3" s="88">
        <f>IF('25years'!C3="","",'25years'!C3)</f>
        <v>4.417</v>
      </c>
      <c r="D3" s="88">
        <f>IF('25years'!D3="","",'25years'!D3)</f>
        <v>4.824</v>
      </c>
      <c r="E3" s="86">
        <f>IF('25years'!E3="","",'25years'!E3)</f>
      </c>
      <c r="F3" s="86"/>
      <c r="G3" s="86"/>
      <c r="H3" s="86"/>
      <c r="I3" s="86"/>
      <c r="J3" s="86"/>
      <c r="K3" s="86"/>
      <c r="L3" s="89"/>
    </row>
    <row r="4" spans="1:12" s="87" customFormat="1" ht="8.25">
      <c r="A4" s="85"/>
      <c r="B4" s="86"/>
      <c r="C4" s="88"/>
      <c r="D4" s="88"/>
      <c r="E4" s="86"/>
      <c r="F4" s="86"/>
      <c r="G4" s="86"/>
      <c r="H4" s="86"/>
      <c r="I4" s="86"/>
      <c r="J4" s="86"/>
      <c r="K4" s="86"/>
      <c r="L4" s="89"/>
    </row>
    <row r="5" spans="1:12" s="87" customFormat="1" ht="8.25">
      <c r="A5" s="90" t="str">
        <f>IF('25years'!A5="","",'25years'!A5)</f>
        <v>above Bosnia+H, 2657-2939</v>
      </c>
      <c r="B5" s="86">
        <f>IF('25years'!B5="","",'25years'!B5)</f>
        <v>15667</v>
      </c>
      <c r="C5" s="88">
        <f>IF('25years'!C5="","",'25years'!C5)</f>
        <v>4.434</v>
      </c>
      <c r="D5" s="88">
        <f>IF('25years'!D5="","",'25years'!D5)</f>
        <v>4.846</v>
      </c>
      <c r="E5" s="88">
        <f>IF('25years'!E5="","",'25years'!E5)</f>
      </c>
      <c r="F5" s="86">
        <f>IF('25years'!F5="","",'25years'!F5)</f>
      </c>
      <c r="G5" s="86">
        <f>IF('25years'!G5="","",'25years'!G5)</f>
      </c>
      <c r="H5" s="86">
        <f>IF('25years'!H5="","",'25years'!H5)</f>
      </c>
      <c r="I5" s="86">
        <f>IF('25years'!I5="","",'25years'!I5)</f>
      </c>
      <c r="J5" s="86">
        <f>IF('25years'!J5="","",'25years'!J5)</f>
      </c>
      <c r="K5" s="86">
        <f>IF('25years'!K5="","",'25years'!K5)</f>
      </c>
      <c r="L5" s="89">
        <f>IF('25years'!L5="","",'25years'!L5)</f>
      </c>
    </row>
    <row r="6" spans="1:12" s="87" customFormat="1" ht="8.25">
      <c r="A6" s="90" t="str">
        <f>IF('25years'!A6="","",'25years'!A6)</f>
        <v>above Fiji, 2646</v>
      </c>
      <c r="B6" s="86">
        <f>IF('25years'!B6="","",'25years'!B6)</f>
        <v>15655</v>
      </c>
      <c r="C6" s="88">
        <f>IF('25years'!C6="","",'25years'!C6)</f>
        <v>4.438</v>
      </c>
      <c r="D6" s="88">
        <f>IF('25years'!D6="","",'25years'!D6)</f>
        <v>4.85</v>
      </c>
      <c r="E6" s="88">
        <f>IF('25years'!E6="","",'25years'!E6)</f>
      </c>
      <c r="F6" s="86">
        <f>IF('25years'!F6="","",'25years'!F6)</f>
      </c>
      <c r="G6" s="86">
        <f>IF('25years'!G6="","",'25years'!G6)</f>
      </c>
      <c r="H6" s="86">
        <f>IF('25years'!H6="","",'25years'!H6)</f>
      </c>
      <c r="I6" s="86">
        <f>IF('25years'!I6="","",'25years'!I6)</f>
      </c>
      <c r="J6" s="86">
        <f>IF('25years'!J6="","",'25years'!J6)</f>
      </c>
      <c r="K6" s="86">
        <f>IF('25years'!K6="","",'25years'!K6)</f>
      </c>
      <c r="L6" s="89">
        <f>IF('25years'!L6="","",'25years'!L6)</f>
      </c>
    </row>
    <row r="7" spans="1:12" s="87" customFormat="1" ht="8.25">
      <c r="A7" s="90" t="str">
        <f>IF('25years'!A7="","",'25years'!A7)</f>
        <v>above India, 2566</v>
      </c>
      <c r="B7" s="86">
        <f>IF('25years'!B7="","",'25years'!B7)</f>
        <v>15653</v>
      </c>
      <c r="C7" s="88">
        <f>IF('25years'!C7="","",'25years'!C7)</f>
        <v>4.439</v>
      </c>
      <c r="D7" s="88">
        <f>IF('25years'!D7="","",'25years'!D7)</f>
        <v>4.851</v>
      </c>
      <c r="E7" s="88">
        <f>IF('25years'!E7="","",'25years'!E7)</f>
      </c>
      <c r="F7" s="86">
        <f>IF('25years'!F7="","",'25years'!F7)</f>
      </c>
      <c r="G7" s="86">
        <f>IF('25years'!G7="","",'25years'!G7)</f>
      </c>
      <c r="H7" s="86">
        <f>IF('25years'!H7="","",'25years'!H7)</f>
      </c>
      <c r="I7" s="86">
        <f>IF('25years'!I7="","",'25years'!I7)</f>
      </c>
      <c r="J7" s="86">
        <f>IF('25years'!J7="","",'25years'!J7)</f>
      </c>
      <c r="K7" s="86">
        <f>IF('25years'!K7="","",'25years'!K7)</f>
      </c>
      <c r="L7" s="89">
        <f>IF('25years'!L7="","",'25years'!L7)</f>
      </c>
    </row>
    <row r="8" spans="1:12" s="87" customFormat="1" ht="8.25">
      <c r="A8" s="90" t="str">
        <f>IF('25years'!A8="","",'25years'!A8)</f>
        <v>above Tonga, 2425</v>
      </c>
      <c r="B8" s="86">
        <f>IF('25years'!B8="","",'25years'!B8)</f>
        <v>12988</v>
      </c>
      <c r="C8" s="88">
        <f>IF('25years'!C8="","",'25years'!C8)</f>
        <v>5.593</v>
      </c>
      <c r="D8" s="88">
        <f>IF('25years'!D8="","",'25years'!D8)</f>
        <v>6.178</v>
      </c>
      <c r="E8" s="88"/>
      <c r="F8" s="86"/>
      <c r="G8" s="86"/>
      <c r="H8" s="86"/>
      <c r="I8" s="86"/>
      <c r="J8" s="86"/>
      <c r="K8" s="86"/>
      <c r="L8" s="89"/>
    </row>
    <row r="9" spans="1:12" s="87" customFormat="1" ht="8.25">
      <c r="A9" s="90">
        <f>IF('25years'!A9="","",'25years'!A9)</f>
      </c>
      <c r="B9" s="86">
        <f>IF('25years'!B9="","",'25years'!B9)</f>
      </c>
      <c r="C9" s="88">
        <f>IF('25years'!C9="","",'25years'!C9)</f>
      </c>
      <c r="D9" s="88">
        <f>IF('25years'!D9="","",'25years'!D9)</f>
      </c>
      <c r="E9" s="88"/>
      <c r="F9" s="86"/>
      <c r="G9" s="86"/>
      <c r="H9" s="86"/>
      <c r="I9" s="86"/>
      <c r="J9" s="86"/>
      <c r="K9" s="86"/>
      <c r="L9" s="89"/>
    </row>
    <row r="10" spans="1:12" s="87" customFormat="1" ht="8.25">
      <c r="A10" s="90" t="str">
        <f>IF('25years'!A10="","",'25years'!A10)</f>
        <v>above Tajikistan 1797-1984</v>
      </c>
      <c r="B10" s="86">
        <f>IF('25years'!B10="","",'25years'!B10)</f>
        <v>12480</v>
      </c>
      <c r="C10" s="88">
        <f>IF('25years'!C10="","",'25years'!C10)</f>
        <v>5.873</v>
      </c>
      <c r="D10" s="88">
        <f>IF('25years'!D10="","",'25years'!D10)</f>
        <v>6.513</v>
      </c>
      <c r="E10" s="88"/>
      <c r="F10" s="86"/>
      <c r="G10" s="86"/>
      <c r="H10" s="86"/>
      <c r="I10" s="86"/>
      <c r="J10" s="86"/>
      <c r="K10" s="86"/>
      <c r="L10" s="89"/>
    </row>
    <row r="11" spans="1:12" s="87" customFormat="1" ht="8.25">
      <c r="A11" s="90">
        <f>IF('25years'!A11="","",'25years'!A11)</f>
      </c>
      <c r="B11" s="86">
        <f>IF('25years'!B11="","",'25years'!B11)</f>
      </c>
      <c r="C11" s="88">
        <f>IF('25years'!C11="","",'25years'!C11)</f>
      </c>
      <c r="D11" s="88">
        <f>IF('25years'!D11="","",'25years'!D11)</f>
      </c>
      <c r="E11" s="88"/>
      <c r="F11" s="86"/>
      <c r="G11" s="86"/>
      <c r="H11" s="86"/>
      <c r="I11" s="86"/>
      <c r="J11" s="86"/>
      <c r="K11" s="86"/>
      <c r="L11" s="89"/>
    </row>
    <row r="12" spans="1:12" s="87" customFormat="1" ht="8.25">
      <c r="A12" s="90" t="str">
        <f>IF('25years'!A12="","",'25years'!A12)</f>
        <v>above Sri Lanka, 1692-1764</v>
      </c>
      <c r="B12" s="86">
        <f>IF('25years'!B12="","",'25years'!B12)</f>
        <v>12467</v>
      </c>
      <c r="C12" s="88">
        <f>IF('25years'!C12="","",'25years'!C12)</f>
        <v>5.88</v>
      </c>
      <c r="D12" s="88">
        <f>IF('25years'!D12="","",'25years'!D12)</f>
        <v>6.521</v>
      </c>
      <c r="E12" s="88"/>
      <c r="F12" s="86"/>
      <c r="G12" s="86"/>
      <c r="H12" s="86"/>
      <c r="I12" s="86"/>
      <c r="J12" s="86"/>
      <c r="K12" s="86"/>
      <c r="L12" s="89"/>
    </row>
    <row r="13" spans="1:12" s="87" customFormat="1" ht="8.25">
      <c r="A13" s="90" t="str">
        <f>IF('25years'!A13="","",'25years'!A13)</f>
        <v>above Paraguay, 1543</v>
      </c>
      <c r="B13" s="86">
        <f>IF('25years'!B13="","",'25years'!B13)</f>
        <v>12432</v>
      </c>
      <c r="C13" s="88">
        <f>IF('25years'!C13="","",'25years'!C13)</f>
        <v>5.899</v>
      </c>
      <c r="D13" s="88">
        <f>IF('25years'!D13="","",'25years'!D13)</f>
        <v>6.541</v>
      </c>
      <c r="E13" s="88"/>
      <c r="F13" s="86"/>
      <c r="G13" s="86"/>
      <c r="H13" s="86"/>
      <c r="I13" s="86"/>
      <c r="J13" s="86"/>
      <c r="K13" s="86"/>
      <c r="L13" s="89"/>
    </row>
    <row r="14" spans="1:12" s="87" customFormat="1" ht="8.25">
      <c r="A14" s="90" t="str">
        <f>IF('25years'!A14="","",'25years'!A14)</f>
        <v>above Mali, 1349</v>
      </c>
      <c r="B14" s="86">
        <f>IF('25years'!B14="","",'25years'!B14)</f>
        <v>12421</v>
      </c>
      <c r="C14" s="88">
        <f>IF('25years'!C14="","",'25years'!C14)</f>
        <v>5.905</v>
      </c>
      <c r="D14" s="88">
        <f>IF('25years'!D14="","",'25years'!D14)</f>
        <v>6.548</v>
      </c>
      <c r="E14" s="88"/>
      <c r="F14" s="86"/>
      <c r="G14" s="86"/>
      <c r="H14" s="86"/>
      <c r="I14" s="86"/>
      <c r="J14" s="86"/>
      <c r="K14" s="86"/>
      <c r="L14" s="89"/>
    </row>
    <row r="15" spans="1:12" s="87" customFormat="1" ht="8.25">
      <c r="A15" s="90" t="str">
        <f>IF('25years'!A15="","",'25years'!A15)</f>
        <v>above Chad, 1222</v>
      </c>
      <c r="B15" s="86">
        <f>IF('25years'!B15="","",'25years'!B15)</f>
        <v>12399</v>
      </c>
      <c r="C15" s="88">
        <f>IF('25years'!C15="","",'25years'!C15)</f>
        <v>5.917</v>
      </c>
      <c r="D15" s="88">
        <f>IF('25years'!D15="","",'25years'!D15)</f>
        <v>6.564</v>
      </c>
      <c r="E15" s="88"/>
      <c r="F15" s="86"/>
      <c r="G15" s="86"/>
      <c r="H15" s="86"/>
      <c r="I15" s="86"/>
      <c r="J15" s="86"/>
      <c r="K15" s="86"/>
      <c r="L15" s="89"/>
    </row>
    <row r="16" spans="1:12" s="87" customFormat="1" ht="8.25">
      <c r="A16" s="90">
        <f>IF('25years'!A16="","",'25years'!A16)</f>
      </c>
      <c r="B16" s="86">
        <f>IF('25years'!B16="","",'25years'!B16)</f>
      </c>
      <c r="C16" s="88">
        <f>IF('25years'!C16="","",'25years'!C16)</f>
      </c>
      <c r="D16" s="88">
        <f>IF('25years'!D16="","",'25years'!D16)</f>
      </c>
      <c r="E16" s="88"/>
      <c r="F16" s="86"/>
      <c r="G16" s="86"/>
      <c r="H16" s="86"/>
      <c r="I16" s="86"/>
      <c r="J16" s="86"/>
      <c r="K16" s="86"/>
      <c r="L16" s="89"/>
    </row>
    <row r="17" spans="1:12" s="87" customFormat="1" ht="8.25">
      <c r="A17" s="90" t="str">
        <f>IF('25years'!A17="","",'25years'!A17)</f>
        <v>above Haiti, 488</v>
      </c>
      <c r="B17" s="86">
        <v>11544</v>
      </c>
      <c r="C17" s="88">
        <v>6.389</v>
      </c>
      <c r="D17" s="88">
        <v>7.145</v>
      </c>
      <c r="E17" s="88"/>
      <c r="F17" s="86"/>
      <c r="G17" s="86"/>
      <c r="H17" s="86"/>
      <c r="I17" s="86"/>
      <c r="J17" s="86"/>
      <c r="K17" s="86"/>
      <c r="L17" s="89"/>
    </row>
    <row r="18" spans="1:12" s="87" customFormat="1" ht="8.25">
      <c r="A18" s="90" t="str">
        <f>IF('25years'!A18="","",'25years'!A18)</f>
        <v>above Eritrea+S.Leone, 441</v>
      </c>
      <c r="B18" s="86">
        <v>11528</v>
      </c>
      <c r="C18" s="88">
        <v>6.398</v>
      </c>
      <c r="D18" s="88">
        <v>7.156</v>
      </c>
      <c r="E18" s="88"/>
      <c r="F18" s="86"/>
      <c r="G18" s="86"/>
      <c r="H18" s="86"/>
      <c r="I18" s="86"/>
      <c r="J18" s="86"/>
      <c r="K18" s="86"/>
      <c r="L18" s="89"/>
    </row>
    <row r="19" spans="1:12" ht="13.5">
      <c r="A19" s="34">
        <f>IF('25years'!A19="","",'25years'!A19)</f>
      </c>
      <c r="B19" s="26">
        <f>IF('25years'!B19="","",'25years'!B19)</f>
      </c>
      <c r="C19" s="28">
        <f>IF('25years'!C19="","",'25years'!C19)</f>
      </c>
      <c r="D19" s="28">
        <f>IF('25years'!D19="","",'25years'!D19)</f>
      </c>
      <c r="E19" s="28"/>
      <c r="F19" s="26"/>
      <c r="G19" s="26"/>
      <c r="H19" s="26"/>
      <c r="I19" s="26"/>
      <c r="J19" s="26"/>
      <c r="K19" s="26"/>
      <c r="L19" s="30"/>
    </row>
    <row r="20" spans="1:11" ht="69">
      <c r="A20" s="143" t="str">
        <f>IF('25years'!A20="","",'25years'!A20)</f>
        <v>Choose Number of Years to Reduce CO2. Adjust Goal until it Matches Red. Copy data on High Emitters from above.</v>
      </c>
      <c r="C20" s="141" t="str">
        <f>IF('25years'!C20="","",'25years'!C20)</f>
        <v>population, billions</v>
      </c>
      <c r="D20" s="141">
        <f>IF('25years'!D20="","",'25years'!D20)</f>
      </c>
      <c r="E20" s="141">
        <f>IF('25years'!E20="","",'25years'!E20)</f>
      </c>
      <c r="F20" s="142" t="str">
        <f>IF('25years'!F20="","",'25years'!F20)</f>
        <v>emissions, pounds /person /yr</v>
      </c>
      <c r="G20" s="142">
        <f>IF('25years'!G20="","",'25years'!G20)</f>
      </c>
      <c r="H20" s="142">
        <f>IF('25years'!H20="","",'25years'!H20)</f>
      </c>
      <c r="I20" s="142" t="str">
        <f>IF('25years'!I20="","",'25years'!I20)</f>
        <v>total emit, billion pounds /yr</v>
      </c>
      <c r="J20" s="21">
        <f>IF('25years'!J20="","",'25years'!J20)</f>
      </c>
      <c r="K20" s="30" t="str">
        <f>IF('25years'!K20="","",'25years'!K20)</f>
        <v>calculated cumulative excess pounds /person /yr</v>
      </c>
    </row>
    <row r="21" spans="1:11" ht="13.5">
      <c r="A21" s="34">
        <f>IF('25years'!A21="","",'25years'!A21)</f>
      </c>
      <c r="B21" s="22" t="str">
        <f>IF('25years'!B21="","",'25years'!B21)</f>
        <v>world</v>
      </c>
      <c r="C21" s="22" t="str">
        <f>IF('25years'!C21="","",'25years'!C21)</f>
        <v>high emitters</v>
      </c>
      <c r="D21" s="22" t="str">
        <f>IF('25years'!D21="","",'25years'!D21)</f>
        <v>low emitters</v>
      </c>
      <c r="E21" s="21" t="str">
        <f>IF('25years'!E21="","",'25years'!E21)</f>
        <v>total</v>
      </c>
      <c r="F21" s="21" t="str">
        <f>IF('25years'!F21="","",'25years'!F21)</f>
        <v>high emitters</v>
      </c>
      <c r="G21" s="21" t="str">
        <f>IF('25years'!G21="","",'25years'!G21)</f>
        <v>low emitters</v>
      </c>
      <c r="H21" s="21" t="str">
        <f>IF('25years'!H21="","",'25years'!H21)</f>
        <v>total</v>
      </c>
      <c r="I21" s="21" t="str">
        <f>IF('25years'!I21="","",'25years'!I21)</f>
        <v>high emitters</v>
      </c>
      <c r="J21" s="21" t="str">
        <f>IF('25years'!J21="","",'25years'!J21)</f>
        <v>low emitters</v>
      </c>
      <c r="K21" s="30">
        <f>IF('25years'!K21="","",'25years'!K21)</f>
      </c>
    </row>
    <row r="22" spans="1:11" ht="13.5">
      <c r="A22" s="129" t="str">
        <f>IF('25years'!A22="","",'25years'!A22)</f>
        <v>population+emissions 2005</v>
      </c>
      <c r="B22" s="29">
        <f>IF('25years'!B22="","",'25years'!B22)</f>
        <v>6.5148</v>
      </c>
      <c r="C22" s="41">
        <f>B22</f>
        <v>6.5148</v>
      </c>
      <c r="D22" s="40">
        <f>B22-C22</f>
        <v>0</v>
      </c>
      <c r="E22" s="43">
        <f>IF('25years'!E22="","",'25years'!E22)</f>
        <v>11287</v>
      </c>
      <c r="F22" s="44">
        <f>E22</f>
        <v>11287</v>
      </c>
      <c r="G22" s="45">
        <v>0</v>
      </c>
      <c r="H22" s="45">
        <f>B22*E22</f>
        <v>73532.5476</v>
      </c>
      <c r="I22" s="45">
        <f>C22*F22</f>
        <v>73532.5476</v>
      </c>
      <c r="J22" s="45">
        <f>D22*G22</f>
        <v>0</v>
      </c>
      <c r="K22" s="31">
        <f>IF('25years'!K22="","",'25years'!K22)</f>
      </c>
    </row>
    <row r="23" spans="1:11" ht="13.5">
      <c r="A23" s="129" t="str">
        <f>IF('25years'!A23="","",'25years'!A23)</f>
        <v>emissions ok for century average</v>
      </c>
      <c r="B23" s="29">
        <f>IF('25years'!B23="","",'25years'!B23)</f>
      </c>
      <c r="C23" s="29">
        <f>IF('25years'!C23="","",'25years'!C23)</f>
      </c>
      <c r="D23" s="29">
        <f>IF('25years'!D23="","",'25years'!D23)</f>
      </c>
      <c r="E23" s="27">
        <f>IF('25years'!E23="","",'25years'!E23)</f>
        <v>3651.6803097866205</v>
      </c>
      <c r="F23" s="27">
        <f>IF('25years'!F23="","",'25years'!F23)</f>
      </c>
      <c r="G23" s="27">
        <f>IF('25years'!G23="","",'25years'!G23)</f>
      </c>
      <c r="H23" s="27">
        <f>IF('25years'!H23="","",'25years'!H23)</f>
        <v>32000</v>
      </c>
      <c r="I23" s="27">
        <f>IF('25years'!I23="","",'25years'!I23)</f>
      </c>
      <c r="J23" s="27">
        <f>IF('25years'!J23="","",'25years'!J23)</f>
      </c>
      <c r="K23" s="31">
        <f>IF('25years'!K23="","",'25years'!K23)</f>
      </c>
    </row>
    <row r="24" spans="1:11" ht="21">
      <c r="A24" s="129" t="str">
        <f>IF('25years'!A24="","",'25years'!A24)</f>
        <v>annual emissions ok for rest of century, after excess in early years</v>
      </c>
      <c r="B24" s="29">
        <f>IF('25years'!B24="","",'25years'!B24)</f>
      </c>
      <c r="C24" s="29">
        <f>IF('25years'!C24="","",'25years'!C24)</f>
      </c>
      <c r="D24" s="29">
        <f>IF('25years'!D24="","",'25years'!D24)</f>
      </c>
      <c r="E24" s="5">
        <f>E23-K24</f>
        <v>-7.326501694050876</v>
      </c>
      <c r="F24" s="27">
        <f>IF('25years'!F24="","",'25years'!F24)</f>
      </c>
      <c r="G24" s="27">
        <f>IF('25years'!G24="","",'25years'!G24)</f>
      </c>
      <c r="H24" s="27">
        <f>IF('25years'!H24="","",'25years'!H24)</f>
      </c>
      <c r="I24" s="27">
        <f>IF('25years'!I24="","",'25years'!I24)</f>
      </c>
      <c r="J24" s="27">
        <f>IF('25years'!J24="","",'25years'!J24)</f>
      </c>
      <c r="K24" s="31">
        <f>K130</f>
        <v>3659.0068114806713</v>
      </c>
    </row>
    <row r="25" spans="1:11" ht="13.5">
      <c r="A25" s="129" t="str">
        <f>IF('25years'!A25="","",'25years'!A25)</f>
        <v>% of current US</v>
      </c>
      <c r="B25" s="29">
        <f>IF('25years'!B25="","",'25years'!B25)</f>
      </c>
      <c r="C25" s="29">
        <f>IF('25years'!C25="","",'25years'!C25)</f>
      </c>
      <c r="D25" s="29">
        <f>IF('25years'!D25="","",'25years'!D25)</f>
      </c>
      <c r="E25" s="60">
        <f>E24/44000</f>
        <v>-0.00016651140213751992</v>
      </c>
      <c r="F25" s="27">
        <f>IF('25years'!F25="","",'25years'!F25)</f>
      </c>
      <c r="G25" s="27">
        <f>IF('25years'!G25="","",'25years'!G25)</f>
      </c>
      <c r="H25" s="27">
        <f>IF('25years'!H25="","",'25years'!H25)</f>
      </c>
      <c r="I25" s="27">
        <f>IF('25years'!I25="","",'25years'!I25)</f>
      </c>
      <c r="J25" s="27">
        <f>IF('25years'!J25="","",'25years'!J25)</f>
      </c>
      <c r="K25" s="31">
        <f>IF('25years'!K25="","",'25years'!K25)</f>
      </c>
    </row>
    <row r="26" spans="1:11" ht="21">
      <c r="A26" s="129" t="str">
        <f>IF('25years'!A26="","",'25years'!A26)</f>
        <v>average population for the century, &amp; emissions goal</v>
      </c>
      <c r="B26" s="4">
        <f>AVERAGE(B30:B129)</f>
        <v>8.76308912207867</v>
      </c>
      <c r="C26" s="4">
        <f>AVERAGE(C30:C129)</f>
        <v>8.76308912207867</v>
      </c>
      <c r="D26" s="4">
        <f>AVERAGE(D30:D129)</f>
        <v>0</v>
      </c>
      <c r="E26" s="18">
        <v>0</v>
      </c>
      <c r="F26" s="3">
        <f>E26</f>
        <v>0</v>
      </c>
      <c r="G26" s="3">
        <f>E26</f>
        <v>0</v>
      </c>
      <c r="H26" s="3">
        <f>B26*E26</f>
        <v>0</v>
      </c>
      <c r="I26" s="3">
        <f>C26*F26</f>
        <v>0</v>
      </c>
      <c r="J26" s="3">
        <f>D26*G26</f>
        <v>0</v>
      </c>
      <c r="K26" s="31">
        <f>IF('25years'!K26="","",'25years'!K26)</f>
      </c>
    </row>
    <row r="27" spans="1:11" ht="13.5">
      <c r="A27" s="129" t="str">
        <f>IF('25years'!A27="","",'25years'!A27)</f>
        <v>gap from 2005 emissions</v>
      </c>
      <c r="B27" s="4"/>
      <c r="C27" s="4"/>
      <c r="D27" s="4"/>
      <c r="E27" s="3"/>
      <c r="F27" s="3">
        <f>F22-F26</f>
        <v>11287</v>
      </c>
      <c r="G27" s="3">
        <f>G22-G26</f>
        <v>0</v>
      </c>
      <c r="H27" s="3"/>
      <c r="I27" s="3"/>
      <c r="J27" s="3"/>
      <c r="K27" s="31">
        <f>IF('25years'!K27="","",'25years'!K27)</f>
      </c>
    </row>
    <row r="28" spans="1:11" ht="21">
      <c r="A28" s="129" t="str">
        <f>IF('25years'!A28="","",'25years'!A28)</f>
        <v>years to eliminate gap &amp; part done each year</v>
      </c>
      <c r="B28" s="132">
        <v>70</v>
      </c>
      <c r="C28" s="4"/>
      <c r="D28" s="4"/>
      <c r="E28" s="3"/>
      <c r="F28" s="3">
        <f>F27/$B28</f>
        <v>161.24285714285713</v>
      </c>
      <c r="G28" s="3">
        <f>G27/$B28</f>
        <v>0</v>
      </c>
      <c r="H28" s="3"/>
      <c r="I28" s="3"/>
      <c r="J28" s="3"/>
      <c r="K28" s="31">
        <f>IF('25years'!K28="","",'25years'!K28)</f>
      </c>
    </row>
    <row r="29" spans="1:11" ht="13.5">
      <c r="A29" s="6">
        <f>IF('25years'!A29="","",'25years'!A29)</f>
      </c>
      <c r="B29" s="29">
        <f>IF('25years'!B29="","",'25years'!B29)</f>
      </c>
      <c r="C29" s="29">
        <f>IF('25years'!C29="","",'25years'!C29)</f>
      </c>
      <c r="D29" s="29">
        <f>IF('25years'!D29="","",'25years'!D29)</f>
      </c>
      <c r="E29" s="27">
        <f>IF('25years'!E29="","",'25years'!E29)</f>
      </c>
      <c r="F29" s="27">
        <f>IF('25years'!F29="","",'25years'!F29)</f>
      </c>
      <c r="G29" s="27">
        <f>IF('25years'!G29="","",'25years'!G29)</f>
      </c>
      <c r="H29" s="27">
        <f>IF('25years'!H29="","",'25years'!H29)</f>
      </c>
      <c r="I29" s="27">
        <f>IF('25years'!I29="","",'25years'!I29)</f>
      </c>
      <c r="J29" s="27">
        <f>IF('25years'!J29="","",'25years'!J29)</f>
      </c>
      <c r="K29" s="31"/>
    </row>
    <row r="30" spans="1:11" ht="13.5">
      <c r="A30" s="7">
        <v>2005</v>
      </c>
      <c r="B30" s="4">
        <f>B22</f>
        <v>6.5148</v>
      </c>
      <c r="C30" s="4">
        <f aca="true" t="shared" si="0" ref="C30:J30">C22</f>
        <v>6.5148</v>
      </c>
      <c r="D30" s="13">
        <f aca="true" t="shared" si="1" ref="D30:D40">B30-C30</f>
        <v>0</v>
      </c>
      <c r="E30" s="3">
        <f t="shared" si="0"/>
        <v>11287</v>
      </c>
      <c r="F30" s="3">
        <f t="shared" si="0"/>
        <v>11287</v>
      </c>
      <c r="G30" s="3">
        <f t="shared" si="0"/>
        <v>0</v>
      </c>
      <c r="H30" s="3">
        <f t="shared" si="0"/>
        <v>73532.5476</v>
      </c>
      <c r="I30" s="3">
        <f t="shared" si="0"/>
        <v>73532.5476</v>
      </c>
      <c r="J30" s="3">
        <f t="shared" si="0"/>
        <v>0</v>
      </c>
      <c r="K30" s="5">
        <f>K29+(C30*(F30-F$26)+D30*(G30-G$26))/(100*B$26)</f>
        <v>83.91167381230231</v>
      </c>
    </row>
    <row r="31" spans="1:11" ht="13.5">
      <c r="A31" s="7">
        <f>A30+1</f>
        <v>2006</v>
      </c>
      <c r="B31" s="38">
        <f>B30*(1+population!E17)</f>
        <v>6.592249623270445</v>
      </c>
      <c r="C31" s="38">
        <f>B31</f>
        <v>6.592249623270445</v>
      </c>
      <c r="D31" s="13">
        <f t="shared" si="1"/>
        <v>0</v>
      </c>
      <c r="E31" s="4"/>
      <c r="F31" s="3">
        <f>F$30-F$28*MIN($B$28,$A31-$A$30)</f>
        <v>11125.757142857143</v>
      </c>
      <c r="G31" s="3">
        <f>G$30-G$28*MIN($B$28,$A31-$A$30)</f>
        <v>0</v>
      </c>
      <c r="H31" s="3">
        <f>I31+J31</f>
        <v>73343.76833359846</v>
      </c>
      <c r="I31" s="3">
        <f>F31*C31</f>
        <v>73343.76833359846</v>
      </c>
      <c r="J31" s="3">
        <f>G31*D31</f>
        <v>0</v>
      </c>
      <c r="K31" s="5">
        <f aca="true" t="shared" si="2" ref="K31:K43">K30+(C31*(F31-F$26)+D31*(G31-G$26))/(100*B$26)</f>
        <v>167.60792214647512</v>
      </c>
    </row>
    <row r="32" spans="1:11" ht="13.5">
      <c r="A32" s="7">
        <f aca="true" t="shared" si="3" ref="A32:A43">A31+1</f>
        <v>2007</v>
      </c>
      <c r="B32" s="38">
        <f>B31*(1+population!E18)</f>
        <v>6.67061998764495</v>
      </c>
      <c r="C32" s="38">
        <f aca="true" t="shared" si="4" ref="C32:C95">B32</f>
        <v>6.67061998764495</v>
      </c>
      <c r="D32" s="13">
        <f t="shared" si="1"/>
        <v>0</v>
      </c>
      <c r="E32" s="4"/>
      <c r="F32" s="3">
        <f>F$30-F$28*MIN($B$28,$A32-$A$30)</f>
        <v>10964.514285714286</v>
      </c>
      <c r="G32" s="3">
        <f>G$30-G$28*MIN($B$28,$A32-$A$30)</f>
        <v>0</v>
      </c>
      <c r="H32" s="3">
        <f aca="true" t="shared" si="5" ref="H32:H43">I32+J32</f>
        <v>73140.1081491043</v>
      </c>
      <c r="I32" s="3">
        <f aca="true" t="shared" si="6" ref="I32:J43">F32*C32</f>
        <v>73140.1081491043</v>
      </c>
      <c r="J32" s="3">
        <f t="shared" si="6"/>
        <v>0</v>
      </c>
      <c r="K32" s="5">
        <f t="shared" si="2"/>
        <v>251.0717636413964</v>
      </c>
    </row>
    <row r="33" spans="1:11" ht="13.5">
      <c r="A33" s="7">
        <f t="shared" si="3"/>
        <v>2008</v>
      </c>
      <c r="B33" s="38">
        <f>B32*(1+population!E19)</f>
        <v>6.749922039131319</v>
      </c>
      <c r="C33" s="38">
        <f t="shared" si="4"/>
        <v>6.749922039131319</v>
      </c>
      <c r="D33" s="13">
        <f t="shared" si="1"/>
        <v>0</v>
      </c>
      <c r="E33" s="4"/>
      <c r="F33" s="3">
        <f>F$30-F$28*MIN($B$28,$A33-$A$30)</f>
        <v>10803.271428571428</v>
      </c>
      <c r="G33" s="3">
        <f>G$30-G$28*MIN($B$28,$A33-$A$30)</f>
        <v>0</v>
      </c>
      <c r="H33" s="3">
        <f t="shared" si="5"/>
        <v>72921.23991043198</v>
      </c>
      <c r="I33" s="3">
        <f t="shared" si="6"/>
        <v>72921.23991043198</v>
      </c>
      <c r="J33" s="3">
        <f t="shared" si="6"/>
        <v>0</v>
      </c>
      <c r="K33" s="5">
        <f t="shared" si="2"/>
        <v>334.2858436245685</v>
      </c>
    </row>
    <row r="34" spans="1:11" ht="13.5">
      <c r="A34" s="7">
        <f t="shared" si="3"/>
        <v>2009</v>
      </c>
      <c r="B34" s="38">
        <f>B33*(1+population!E20)</f>
        <v>6.830166853866321</v>
      </c>
      <c r="C34" s="38">
        <f t="shared" si="4"/>
        <v>6.830166853866321</v>
      </c>
      <c r="D34" s="13">
        <f t="shared" si="1"/>
        <v>0</v>
      </c>
      <c r="E34" s="4"/>
      <c r="F34" s="3">
        <f>F$30-F$28*MIN($B$28,$A34-$A$30)</f>
        <v>10642.028571428571</v>
      </c>
      <c r="G34" s="3">
        <f>G$30-G$28*MIN($B$28,$A34-$A$30)</f>
        <v>0</v>
      </c>
      <c r="H34" s="3">
        <f t="shared" si="5"/>
        <v>72686.83080646978</v>
      </c>
      <c r="I34" s="3">
        <f t="shared" si="6"/>
        <v>72686.83080646978</v>
      </c>
      <c r="J34" s="3">
        <f t="shared" si="6"/>
        <v>0</v>
      </c>
      <c r="K34" s="5">
        <f t="shared" si="2"/>
        <v>417.23242763606135</v>
      </c>
    </row>
    <row r="35" spans="1:11" ht="13.5">
      <c r="A35" s="7">
        <f t="shared" si="3"/>
        <v>2010</v>
      </c>
      <c r="B35" s="38">
        <f>B34*(1+population!E21)</f>
        <v>6.911365639662696</v>
      </c>
      <c r="C35" s="38">
        <f t="shared" si="4"/>
        <v>6.911365639662696</v>
      </c>
      <c r="D35" s="13">
        <f t="shared" si="1"/>
        <v>0</v>
      </c>
      <c r="E35" s="4"/>
      <c r="F35" s="3">
        <f>F$30-F$28*MIN($B$28,$A35-$A$30)</f>
        <v>10480.785714285714</v>
      </c>
      <c r="G35" s="3">
        <f>G$30-G$28*MIN($B$28,$A35-$A$30)</f>
        <v>0</v>
      </c>
      <c r="H35" s="3">
        <f t="shared" si="5"/>
        <v>72436.54226238193</v>
      </c>
      <c r="I35" s="3">
        <f t="shared" si="6"/>
        <v>72436.54226238193</v>
      </c>
      <c r="J35" s="3">
        <f t="shared" si="6"/>
        <v>0</v>
      </c>
      <c r="K35" s="5">
        <f t="shared" si="2"/>
        <v>499.8933948512384</v>
      </c>
    </row>
    <row r="36" spans="1:11" ht="13.5">
      <c r="A36" s="7">
        <f t="shared" si="3"/>
        <v>2011</v>
      </c>
      <c r="B36" s="38">
        <f>B35*(1+population!E22)</f>
        <v>6.988361005392714</v>
      </c>
      <c r="C36" s="38">
        <f t="shared" si="4"/>
        <v>6.988361005392714</v>
      </c>
      <c r="D36" s="13">
        <f t="shared" si="1"/>
        <v>0</v>
      </c>
      <c r="E36" s="4"/>
      <c r="F36" s="3">
        <f>F$30-F$28*MIN($B$28,$A36-$A$30)</f>
        <v>10319.542857142857</v>
      </c>
      <c r="G36" s="3">
        <f>G$30-G$28*MIN($B$28,$A36-$A$30)</f>
        <v>0</v>
      </c>
      <c r="H36" s="3">
        <f t="shared" si="5"/>
        <v>72116.69089633605</v>
      </c>
      <c r="I36" s="3">
        <f t="shared" si="6"/>
        <v>72116.69089633605</v>
      </c>
      <c r="J36" s="3">
        <f t="shared" si="6"/>
        <v>0</v>
      </c>
      <c r="K36" s="5">
        <f t="shared" si="2"/>
        <v>582.1893636490879</v>
      </c>
    </row>
    <row r="37" spans="1:11" ht="13.5">
      <c r="A37" s="7">
        <f t="shared" si="3"/>
        <v>2012</v>
      </c>
      <c r="B37" s="38">
        <f>B36*(1+population!E23)</f>
        <v>7.066214130160957</v>
      </c>
      <c r="C37" s="38">
        <f t="shared" si="4"/>
        <v>7.066214130160957</v>
      </c>
      <c r="D37" s="13">
        <f t="shared" si="1"/>
        <v>0</v>
      </c>
      <c r="E37" s="4"/>
      <c r="F37" s="3">
        <f>F$30-F$28*MIN($B$28,$A37-$A$30)</f>
        <v>10158.3</v>
      </c>
      <c r="G37" s="3">
        <f>G$30-G$28*MIN($B$28,$A37-$A$30)</f>
        <v>0</v>
      </c>
      <c r="H37" s="3">
        <f t="shared" si="5"/>
        <v>71780.72299841404</v>
      </c>
      <c r="I37" s="3">
        <f t="shared" si="6"/>
        <v>71780.72299841404</v>
      </c>
      <c r="J37" s="3">
        <f t="shared" si="6"/>
        <v>0</v>
      </c>
      <c r="K37" s="5">
        <f t="shared" si="2"/>
        <v>664.1019426476992</v>
      </c>
    </row>
    <row r="38" spans="1:11" ht="13.5">
      <c r="A38" s="7">
        <f t="shared" si="3"/>
        <v>2013</v>
      </c>
      <c r="B38" s="38">
        <f>B37*(1+population!E24)</f>
        <v>7.144934569744721</v>
      </c>
      <c r="C38" s="38">
        <f t="shared" si="4"/>
        <v>7.144934569744721</v>
      </c>
      <c r="D38" s="13">
        <f t="shared" si="1"/>
        <v>0</v>
      </c>
      <c r="E38" s="4"/>
      <c r="F38" s="3">
        <f>F$30-F$28*MIN($B$28,$A38-$A$30)</f>
        <v>9997.057142857142</v>
      </c>
      <c r="G38" s="3">
        <f>G$30-G$28*MIN($B$28,$A38-$A$30)</f>
        <v>0</v>
      </c>
      <c r="H38" s="3">
        <f t="shared" si="5"/>
        <v>71428.31917571338</v>
      </c>
      <c r="I38" s="3">
        <f t="shared" si="6"/>
        <v>71428.31917571338</v>
      </c>
      <c r="J38" s="3">
        <f t="shared" si="6"/>
        <v>0</v>
      </c>
      <c r="K38" s="5">
        <f t="shared" si="2"/>
        <v>745.61237598992</v>
      </c>
    </row>
    <row r="39" spans="1:11" ht="13.5">
      <c r="A39" s="7">
        <f t="shared" si="3"/>
        <v>2014</v>
      </c>
      <c r="B39" s="38">
        <f>B38*(1+population!E25)</f>
        <v>7.224531986376464</v>
      </c>
      <c r="C39" s="38">
        <f t="shared" si="4"/>
        <v>7.224531986376464</v>
      </c>
      <c r="D39" s="13">
        <f t="shared" si="1"/>
        <v>0</v>
      </c>
      <c r="E39" s="4"/>
      <c r="F39" s="3">
        <f>F$30-F$28*MIN($B$28,$A39-$A$30)</f>
        <v>9835.814285714285</v>
      </c>
      <c r="G39" s="3">
        <f>G$30-G$28*MIN($B$28,$A39-$A$30)</f>
        <v>0</v>
      </c>
      <c r="H39" s="3">
        <f t="shared" si="5"/>
        <v>71059.15491920142</v>
      </c>
      <c r="I39" s="3">
        <f t="shared" si="6"/>
        <v>71059.15491920142</v>
      </c>
      <c r="J39" s="3">
        <f t="shared" si="6"/>
        <v>0</v>
      </c>
      <c r="K39" s="5">
        <f t="shared" si="2"/>
        <v>826.701537505084</v>
      </c>
    </row>
    <row r="40" spans="1:11" ht="13.5">
      <c r="A40" s="7">
        <f t="shared" si="3"/>
        <v>2015</v>
      </c>
      <c r="B40" s="38">
        <f>B39*(1+population!E26)</f>
        <v>7.305016149929764</v>
      </c>
      <c r="C40" s="38">
        <f t="shared" si="4"/>
        <v>7.305016149929764</v>
      </c>
      <c r="D40" s="13">
        <f t="shared" si="1"/>
        <v>0</v>
      </c>
      <c r="E40" s="4"/>
      <c r="F40" s="3">
        <f>F$30-F$28*MIN($B$28,$A40-$A$30)</f>
        <v>9674.57142857143</v>
      </c>
      <c r="G40" s="3">
        <f>G$30-G$28*MIN($B$28,$A40-$A$30)</f>
        <v>0</v>
      </c>
      <c r="H40" s="3">
        <f t="shared" si="5"/>
        <v>70672.90052936335</v>
      </c>
      <c r="I40" s="3">
        <f t="shared" si="6"/>
        <v>70672.90052936335</v>
      </c>
      <c r="J40" s="3">
        <f t="shared" si="6"/>
        <v>0</v>
      </c>
      <c r="K40" s="5">
        <f t="shared" si="2"/>
        <v>907.3499247858917</v>
      </c>
    </row>
    <row r="41" spans="1:11" ht="13.5">
      <c r="A41" s="7">
        <f t="shared" si="3"/>
        <v>2016</v>
      </c>
      <c r="B41" s="38">
        <f>B40*(1+population!E27)</f>
        <v>7.378097483280153</v>
      </c>
      <c r="C41" s="38">
        <f t="shared" si="4"/>
        <v>7.378097483280153</v>
      </c>
      <c r="D41" s="13">
        <f>B41-C41</f>
        <v>0</v>
      </c>
      <c r="E41" s="13"/>
      <c r="F41" s="3">
        <f>F$30-F$28*MIN($B$28,$A41-$A$30)</f>
        <v>9513.328571428572</v>
      </c>
      <c r="G41" s="3">
        <f>G$30-G$28*MIN($B$28,$A41-$A$30)</f>
        <v>0</v>
      </c>
      <c r="H41" s="3">
        <f t="shared" si="5"/>
        <v>70190.26559047433</v>
      </c>
      <c r="I41" s="3">
        <f t="shared" si="6"/>
        <v>70190.26559047433</v>
      </c>
      <c r="J41" s="3">
        <f t="shared" si="6"/>
        <v>0</v>
      </c>
      <c r="K41" s="5">
        <f t="shared" si="2"/>
        <v>987.4475531594632</v>
      </c>
    </row>
    <row r="42" spans="1:11" ht="13.5">
      <c r="A42" s="7">
        <f t="shared" si="3"/>
        <v>2017</v>
      </c>
      <c r="B42" s="38">
        <f>B41*(1+population!E28)</f>
        <v>7.451909941815574</v>
      </c>
      <c r="C42" s="38">
        <f t="shared" si="4"/>
        <v>7.451909941815574</v>
      </c>
      <c r="D42" s="13">
        <f>B42-C42</f>
        <v>0</v>
      </c>
      <c r="E42" s="13"/>
      <c r="F42" s="3">
        <f>F$30-F$28*MIN($B$28,$A42-$A$30)</f>
        <v>9352.085714285715</v>
      </c>
      <c r="G42" s="3">
        <f>G$30-G$28*MIN($B$28,$A42-$A$30)</f>
        <v>0</v>
      </c>
      <c r="H42" s="3">
        <f t="shared" si="5"/>
        <v>69690.90051099712</v>
      </c>
      <c r="I42" s="3">
        <f t="shared" si="6"/>
        <v>69690.90051099712</v>
      </c>
      <c r="J42" s="3">
        <f t="shared" si="6"/>
        <v>0</v>
      </c>
      <c r="K42" s="5">
        <f t="shared" si="2"/>
        <v>1066.9753310242463</v>
      </c>
    </row>
    <row r="43" spans="1:11" ht="13.5">
      <c r="A43" s="7">
        <f t="shared" si="3"/>
        <v>2018</v>
      </c>
      <c r="B43" s="38">
        <f>B42*(1+population!E29)</f>
        <v>7.526460839907721</v>
      </c>
      <c r="C43" s="38">
        <f t="shared" si="4"/>
        <v>7.526460839907721</v>
      </c>
      <c r="D43" s="13">
        <f>B43-C43</f>
        <v>0</v>
      </c>
      <c r="E43" s="13"/>
      <c r="F43" s="3">
        <f>F$30-F$28*MIN($B$28,$A43-$A$30)</f>
        <v>9190.842857142858</v>
      </c>
      <c r="G43" s="3">
        <f>G$30-G$28*MIN($B$28,$A43-$A$30)</f>
        <v>0</v>
      </c>
      <c r="H43" s="3">
        <f t="shared" si="5"/>
        <v>69174.51885003131</v>
      </c>
      <c r="I43" s="3">
        <f t="shared" si="6"/>
        <v>69174.51885003131</v>
      </c>
      <c r="J43" s="3">
        <f t="shared" si="6"/>
        <v>0</v>
      </c>
      <c r="K43" s="5">
        <f t="shared" si="2"/>
        <v>1145.9138399066285</v>
      </c>
    </row>
    <row r="44" spans="1:11" ht="13.5">
      <c r="A44" s="7">
        <f aca="true" t="shared" si="7" ref="A44:A107">A43+1</f>
        <v>2019</v>
      </c>
      <c r="B44" s="38">
        <f>B43*(1+population!E30)</f>
        <v>7.601757565103221</v>
      </c>
      <c r="C44" s="38">
        <f t="shared" si="4"/>
        <v>7.601757565103221</v>
      </c>
      <c r="D44" s="13">
        <f aca="true" t="shared" si="8" ref="D44:D107">B44-C44</f>
        <v>0</v>
      </c>
      <c r="E44" s="13"/>
      <c r="F44" s="3">
        <f>F$30-F$28*MIN($B$28,$A44-$A$30)</f>
        <v>9029.6</v>
      </c>
      <c r="G44" s="3">
        <f>G$30-G$28*MIN($B$28,$A44-$A$30)</f>
        <v>0</v>
      </c>
      <c r="H44" s="3">
        <f aca="true" t="shared" si="9" ref="H44:H107">I44+J44</f>
        <v>68640.83010985605</v>
      </c>
      <c r="I44" s="3">
        <f aca="true" t="shared" si="10" ref="I44:I107">F44*C44</f>
        <v>68640.83010985605</v>
      </c>
      <c r="J44" s="3">
        <f aca="true" t="shared" si="11" ref="J44:J107">G44*D44</f>
        <v>0</v>
      </c>
      <c r="K44" s="5">
        <f aca="true" t="shared" si="12" ref="K44:K107">K43+(C44*(F44-F$26)+D44*(G44-G$26))/(100*B$26)</f>
        <v>1224.243329831494</v>
      </c>
    </row>
    <row r="45" spans="1:11" ht="13.5">
      <c r="A45" s="7">
        <f t="shared" si="7"/>
        <v>2020</v>
      </c>
      <c r="B45" s="38">
        <f>B44*(1+population!E31)</f>
        <v>7.677807578855688</v>
      </c>
      <c r="C45" s="38">
        <f t="shared" si="4"/>
        <v>7.677807578855688</v>
      </c>
      <c r="D45" s="13">
        <f t="shared" si="8"/>
        <v>0</v>
      </c>
      <c r="E45" s="13"/>
      <c r="F45" s="3">
        <f>F$30-F$28*MIN($B$28,$A45-$A$30)</f>
        <v>8868.357142857143</v>
      </c>
      <c r="G45" s="3">
        <f>G$30-G$28*MIN($B$28,$A45-$A$30)</f>
        <v>0</v>
      </c>
      <c r="H45" s="3">
        <f t="shared" si="9"/>
        <v>68089.53968342755</v>
      </c>
      <c r="I45" s="3">
        <f t="shared" si="10"/>
        <v>68089.53968342755</v>
      </c>
      <c r="J45" s="3">
        <f t="shared" si="11"/>
        <v>0</v>
      </c>
      <c r="K45" s="5">
        <f t="shared" si="12"/>
        <v>1301.9437146328712</v>
      </c>
    </row>
    <row r="46" spans="1:11" ht="13.5">
      <c r="A46" s="7">
        <f t="shared" si="7"/>
        <v>2021</v>
      </c>
      <c r="B46" s="38">
        <f>B45*(1+population!E32)</f>
        <v>7.74402171249382</v>
      </c>
      <c r="C46" s="38">
        <f t="shared" si="4"/>
        <v>7.74402171249382</v>
      </c>
      <c r="D46" s="13">
        <f t="shared" si="8"/>
        <v>0</v>
      </c>
      <c r="E46" s="13"/>
      <c r="F46" s="3">
        <f>F$30-F$28*MIN($B$28,$A46-$A$30)</f>
        <v>8707.114285714286</v>
      </c>
      <c r="G46" s="3">
        <f>G$30-G$28*MIN($B$28,$A46-$A$30)</f>
        <v>0</v>
      </c>
      <c r="H46" s="3">
        <f t="shared" si="9"/>
        <v>67428.08208173655</v>
      </c>
      <c r="I46" s="3">
        <f t="shared" si="10"/>
        <v>67428.08208173655</v>
      </c>
      <c r="J46" s="3">
        <f t="shared" si="11"/>
        <v>0</v>
      </c>
      <c r="K46" s="5">
        <f t="shared" si="12"/>
        <v>1378.889277028044</v>
      </c>
    </row>
    <row r="47" spans="1:11" ht="13.5">
      <c r="A47" s="7">
        <f t="shared" si="7"/>
        <v>2022</v>
      </c>
      <c r="B47" s="38">
        <f>B46*(1+population!E33)</f>
        <v>7.810806883039093</v>
      </c>
      <c r="C47" s="38">
        <f t="shared" si="4"/>
        <v>7.810806883039093</v>
      </c>
      <c r="D47" s="13">
        <f t="shared" si="8"/>
        <v>0</v>
      </c>
      <c r="E47" s="13"/>
      <c r="F47" s="3">
        <f>F$30-F$28*MIN($B$28,$A47-$A$30)</f>
        <v>8545.871428571429</v>
      </c>
      <c r="G47" s="3">
        <f>G$30-G$28*MIN($B$28,$A47-$A$30)</f>
        <v>0</v>
      </c>
      <c r="H47" s="3">
        <f t="shared" si="9"/>
        <v>66750.15137585285</v>
      </c>
      <c r="I47" s="3">
        <f t="shared" si="10"/>
        <v>66750.15137585285</v>
      </c>
      <c r="J47" s="3">
        <f t="shared" si="11"/>
        <v>0</v>
      </c>
      <c r="K47" s="5">
        <f t="shared" si="12"/>
        <v>1455.0612187325685</v>
      </c>
    </row>
    <row r="48" spans="1:11" ht="13.5">
      <c r="A48" s="7">
        <f t="shared" si="7"/>
        <v>2023</v>
      </c>
      <c r="B48" s="38">
        <f>B47*(1+population!E34)</f>
        <v>7.878168015167423</v>
      </c>
      <c r="C48" s="38">
        <f t="shared" si="4"/>
        <v>7.878168015167423</v>
      </c>
      <c r="D48" s="13">
        <f t="shared" si="8"/>
        <v>0</v>
      </c>
      <c r="E48" s="13"/>
      <c r="F48" s="3">
        <f>F$30-F$28*MIN($B$28,$A48-$A$30)</f>
        <v>8384.628571428571</v>
      </c>
      <c r="G48" s="3">
        <f>G$30-G$28*MIN($B$28,$A48-$A$30)</f>
        <v>0</v>
      </c>
      <c r="H48" s="3">
        <f t="shared" si="9"/>
        <v>66055.5126304875</v>
      </c>
      <c r="I48" s="3">
        <f t="shared" si="10"/>
        <v>66055.5126304875</v>
      </c>
      <c r="J48" s="3">
        <f t="shared" si="11"/>
        <v>0</v>
      </c>
      <c r="K48" s="5">
        <f t="shared" si="12"/>
        <v>1530.4404733655724</v>
      </c>
    </row>
    <row r="49" spans="1:11" ht="13.5">
      <c r="A49" s="7">
        <f t="shared" si="7"/>
        <v>2024</v>
      </c>
      <c r="B49" s="38">
        <f>B48*(1+population!E35)</f>
        <v>7.9461100760255965</v>
      </c>
      <c r="C49" s="38">
        <f t="shared" si="4"/>
        <v>7.9461100760255965</v>
      </c>
      <c r="D49" s="13">
        <f t="shared" si="8"/>
        <v>0</v>
      </c>
      <c r="E49" s="13"/>
      <c r="F49" s="3">
        <f>F$30-F$28*MIN($B$28,$A49-$A$30)</f>
        <v>8223.385714285714</v>
      </c>
      <c r="G49" s="3">
        <f>G$30-G$28*MIN($B$28,$A49-$A$30)</f>
        <v>0</v>
      </c>
      <c r="H49" s="3">
        <f t="shared" si="9"/>
        <v>65343.92808333066</v>
      </c>
      <c r="I49" s="3">
        <f t="shared" si="10"/>
        <v>65343.92808333066</v>
      </c>
      <c r="J49" s="3">
        <f t="shared" si="11"/>
        <v>0</v>
      </c>
      <c r="K49" s="5">
        <f t="shared" si="12"/>
        <v>1605.0077032237011</v>
      </c>
    </row>
    <row r="50" spans="1:11" ht="13.5">
      <c r="A50" s="7">
        <f t="shared" si="7"/>
        <v>2025</v>
      </c>
      <c r="B50" s="38">
        <f>B49*(1+population!E36)</f>
        <v>8.014638075597537</v>
      </c>
      <c r="C50" s="38">
        <f t="shared" si="4"/>
        <v>8.014638075597537</v>
      </c>
      <c r="D50" s="13">
        <f t="shared" si="8"/>
        <v>0</v>
      </c>
      <c r="E50" s="13"/>
      <c r="F50" s="3">
        <f>F$30-F$28*MIN($B$28,$A50-$A$30)</f>
        <v>8062.142857142857</v>
      </c>
      <c r="G50" s="3">
        <f>G$30-G$28*MIN($B$28,$A50-$A$30)</f>
        <v>0</v>
      </c>
      <c r="H50" s="3">
        <f t="shared" si="9"/>
        <v>64615.15711376385</v>
      </c>
      <c r="I50" s="3">
        <f t="shared" si="10"/>
        <v>64615.15711376385</v>
      </c>
      <c r="J50" s="3">
        <f t="shared" si="11"/>
        <v>0</v>
      </c>
      <c r="K50" s="5">
        <f t="shared" si="12"/>
        <v>1678.7432960193576</v>
      </c>
    </row>
    <row r="51" spans="1:11" ht="13.5">
      <c r="A51" s="7">
        <f t="shared" si="7"/>
        <v>2026</v>
      </c>
      <c r="B51" s="38">
        <f>B50*(1+population!E37)</f>
        <v>8.073269389036644</v>
      </c>
      <c r="C51" s="38">
        <f t="shared" si="4"/>
        <v>8.073269389036644</v>
      </c>
      <c r="D51" s="13">
        <f t="shared" si="8"/>
        <v>0</v>
      </c>
      <c r="E51" s="13"/>
      <c r="F51" s="3">
        <f>F$30-F$28*MIN($B$28,$A51-$A$30)</f>
        <v>7900.9</v>
      </c>
      <c r="G51" s="3">
        <f>G$30-G$28*MIN($B$28,$A51-$A$30)</f>
        <v>0</v>
      </c>
      <c r="H51" s="3">
        <f t="shared" si="9"/>
        <v>63786.09411583962</v>
      </c>
      <c r="I51" s="3">
        <f t="shared" si="10"/>
        <v>63786.09411583962</v>
      </c>
      <c r="J51" s="3">
        <f t="shared" si="11"/>
        <v>0</v>
      </c>
      <c r="K51" s="5">
        <f t="shared" si="12"/>
        <v>1751.5328034946724</v>
      </c>
    </row>
    <row r="52" spans="1:11" ht="13.5">
      <c r="A52" s="7">
        <f t="shared" si="7"/>
        <v>2027</v>
      </c>
      <c r="B52" s="38">
        <f>B51*(1+population!E38)</f>
        <v>8.132329621521524</v>
      </c>
      <c r="C52" s="38">
        <f t="shared" si="4"/>
        <v>8.132329621521524</v>
      </c>
      <c r="D52" s="13">
        <f t="shared" si="8"/>
        <v>0</v>
      </c>
      <c r="E52" s="13"/>
      <c r="F52" s="3">
        <f>F$30-F$28*MIN($B$28,$A52-$A$30)</f>
        <v>7739.657142857143</v>
      </c>
      <c r="G52" s="3">
        <f>G$30-G$28*MIN($B$28,$A52-$A$30)</f>
        <v>0</v>
      </c>
      <c r="H52" s="3">
        <f t="shared" si="9"/>
        <v>62941.443043277795</v>
      </c>
      <c r="I52" s="3">
        <f t="shared" si="10"/>
        <v>62941.443043277795</v>
      </c>
      <c r="J52" s="3">
        <f t="shared" si="11"/>
        <v>0</v>
      </c>
      <c r="K52" s="5">
        <f t="shared" si="12"/>
        <v>1823.3584373167641</v>
      </c>
    </row>
    <row r="53" spans="1:11" ht="13.5">
      <c r="A53" s="7">
        <f t="shared" si="7"/>
        <v>2028</v>
      </c>
      <c r="B53" s="38">
        <f>B52*(1+population!E39)</f>
        <v>8.191821910821691</v>
      </c>
      <c r="C53" s="38">
        <f t="shared" si="4"/>
        <v>8.191821910821691</v>
      </c>
      <c r="D53" s="13">
        <f t="shared" si="8"/>
        <v>0</v>
      </c>
      <c r="E53" s="13"/>
      <c r="F53" s="3">
        <f>F$30-F$28*MIN($B$28,$A53-$A$30)</f>
        <v>7578.414285714286</v>
      </c>
      <c r="G53" s="3">
        <f>G$30-G$28*MIN($B$28,$A53-$A$30)</f>
        <v>0</v>
      </c>
      <c r="H53" s="3">
        <f t="shared" si="9"/>
        <v>62081.020194998404</v>
      </c>
      <c r="I53" s="3">
        <f t="shared" si="10"/>
        <v>62081.020194998404</v>
      </c>
      <c r="J53" s="3">
        <f t="shared" si="11"/>
        <v>0</v>
      </c>
      <c r="K53" s="5">
        <f t="shared" si="12"/>
        <v>1894.2021995222458</v>
      </c>
    </row>
    <row r="54" spans="1:11" ht="13.5">
      <c r="A54" s="7">
        <f t="shared" si="7"/>
        <v>2029</v>
      </c>
      <c r="B54" s="38">
        <f>B53*(1+population!E40)</f>
        <v>8.251749417661097</v>
      </c>
      <c r="C54" s="38">
        <f t="shared" si="4"/>
        <v>8.251749417661097</v>
      </c>
      <c r="D54" s="13">
        <f t="shared" si="8"/>
        <v>0</v>
      </c>
      <c r="E54" s="13"/>
      <c r="F54" s="3">
        <f>F$30-F$28*MIN($B$28,$A54-$A$30)</f>
        <v>7417.171428571429</v>
      </c>
      <c r="G54" s="3">
        <f>G$30-G$28*MIN($B$28,$A54-$A$30)</f>
        <v>0</v>
      </c>
      <c r="H54" s="3">
        <f t="shared" si="9"/>
        <v>61204.64001640682</v>
      </c>
      <c r="I54" s="3">
        <f t="shared" si="10"/>
        <v>61204.64001640682</v>
      </c>
      <c r="J54" s="3">
        <f t="shared" si="11"/>
        <v>0</v>
      </c>
      <c r="K54" s="5">
        <f t="shared" si="12"/>
        <v>1964.0458804020868</v>
      </c>
    </row>
    <row r="55" spans="1:11" ht="13.5">
      <c r="A55" s="7">
        <f t="shared" si="7"/>
        <v>2030</v>
      </c>
      <c r="B55" s="38">
        <f>B54*(1+population!E41)</f>
        <v>8.312115325886067</v>
      </c>
      <c r="C55" s="38">
        <f t="shared" si="4"/>
        <v>8.312115325886067</v>
      </c>
      <c r="D55" s="13">
        <f t="shared" si="8"/>
        <v>0</v>
      </c>
      <c r="E55" s="13"/>
      <c r="F55" s="3">
        <f>F$30-F$28*MIN($B$28,$A55-$A$30)</f>
        <v>7255.928571428572</v>
      </c>
      <c r="G55" s="3">
        <f>G$30-G$28*MIN($B$28,$A55-$A$30)</f>
        <v>0</v>
      </c>
      <c r="H55" s="3">
        <f t="shared" si="9"/>
        <v>60312.11508210602</v>
      </c>
      <c r="I55" s="3">
        <f t="shared" si="10"/>
        <v>60312.11508210602</v>
      </c>
      <c r="J55" s="3">
        <f t="shared" si="11"/>
        <v>0</v>
      </c>
      <c r="K55" s="5">
        <f t="shared" si="12"/>
        <v>2032.8710563667466</v>
      </c>
    </row>
    <row r="56" spans="1:11" ht="13.5">
      <c r="A56" s="7">
        <f t="shared" si="7"/>
        <v>2031</v>
      </c>
      <c r="B56" s="38">
        <f>B55*(1+population!E42)</f>
        <v>8.363823266495945</v>
      </c>
      <c r="C56" s="38">
        <f t="shared" si="4"/>
        <v>8.363823266495945</v>
      </c>
      <c r="D56" s="13">
        <f t="shared" si="8"/>
        <v>0</v>
      </c>
      <c r="E56" s="13"/>
      <c r="F56" s="3">
        <f>F$30-F$28*MIN($B$28,$A56-$A$30)</f>
        <v>7094.685714285714</v>
      </c>
      <c r="G56" s="3">
        <f>G$30-G$28*MIN($B$28,$A56-$A$30)</f>
        <v>0</v>
      </c>
      <c r="H56" s="3">
        <f t="shared" si="9"/>
        <v>59338.69744561926</v>
      </c>
      <c r="I56" s="3">
        <f t="shared" si="10"/>
        <v>59338.69744561926</v>
      </c>
      <c r="J56" s="3">
        <f t="shared" si="11"/>
        <v>0</v>
      </c>
      <c r="K56" s="5">
        <f t="shared" si="12"/>
        <v>2100.5854167012944</v>
      </c>
    </row>
    <row r="57" spans="1:11" ht="13.5">
      <c r="A57" s="7">
        <f t="shared" si="7"/>
        <v>2032</v>
      </c>
      <c r="B57" s="38">
        <f>B56*(1+population!E43)</f>
        <v>8.415852871449651</v>
      </c>
      <c r="C57" s="38">
        <f t="shared" si="4"/>
        <v>8.415852871449651</v>
      </c>
      <c r="D57" s="13">
        <f t="shared" si="8"/>
        <v>0</v>
      </c>
      <c r="E57" s="13"/>
      <c r="F57" s="3">
        <f>F$30-F$28*MIN($B$28,$A57-$A$30)</f>
        <v>6933.442857142857</v>
      </c>
      <c r="G57" s="3">
        <f>G$30-G$28*MIN($B$28,$A57-$A$30)</f>
        <v>0</v>
      </c>
      <c r="H57" s="3">
        <f t="shared" si="9"/>
        <v>58350.83497831779</v>
      </c>
      <c r="I57" s="3">
        <f t="shared" si="10"/>
        <v>58350.83497831779</v>
      </c>
      <c r="J57" s="3">
        <f t="shared" si="11"/>
        <v>0</v>
      </c>
      <c r="K57" s="5">
        <f t="shared" si="12"/>
        <v>2167.172477685648</v>
      </c>
    </row>
    <row r="58" spans="1:11" ht="13.5">
      <c r="A58" s="7">
        <f t="shared" si="7"/>
        <v>2033</v>
      </c>
      <c r="B58" s="38">
        <f>B57*(1+population!E44)</f>
        <v>8.468206141754164</v>
      </c>
      <c r="C58" s="38">
        <f t="shared" si="4"/>
        <v>8.468206141754164</v>
      </c>
      <c r="D58" s="13">
        <f t="shared" si="8"/>
        <v>0</v>
      </c>
      <c r="E58" s="13"/>
      <c r="F58" s="3">
        <f>F$30-F$28*MIN($B$28,$A58-$A$30)</f>
        <v>6772.200000000001</v>
      </c>
      <c r="G58" s="3">
        <f>G$30-G$28*MIN($B$28,$A58-$A$30)</f>
        <v>0</v>
      </c>
      <c r="H58" s="3">
        <f t="shared" si="9"/>
        <v>57348.38563318756</v>
      </c>
      <c r="I58" s="3">
        <f t="shared" si="10"/>
        <v>57348.38563318756</v>
      </c>
      <c r="J58" s="3">
        <f t="shared" si="11"/>
        <v>0</v>
      </c>
      <c r="K58" s="5">
        <f t="shared" si="12"/>
        <v>2232.615593502761</v>
      </c>
    </row>
    <row r="59" spans="1:11" ht="13.5">
      <c r="A59" s="7">
        <f t="shared" si="7"/>
        <v>2034</v>
      </c>
      <c r="B59" s="38">
        <f>B58*(1+population!E45)</f>
        <v>8.520885090864313</v>
      </c>
      <c r="C59" s="38">
        <f t="shared" si="4"/>
        <v>8.520885090864313</v>
      </c>
      <c r="D59" s="13">
        <f t="shared" si="8"/>
        <v>0</v>
      </c>
      <c r="E59" s="13"/>
      <c r="F59" s="3">
        <f>F$30-F$28*MIN($B$28,$A59-$A$30)</f>
        <v>6610.9571428571435</v>
      </c>
      <c r="G59" s="3">
        <f>G$30-G$28*MIN($B$28,$A59-$A$30)</f>
        <v>0</v>
      </c>
      <c r="H59" s="3">
        <f t="shared" si="9"/>
        <v>56331.20615491437</v>
      </c>
      <c r="I59" s="3">
        <f t="shared" si="10"/>
        <v>56331.20615491437</v>
      </c>
      <c r="J59" s="3">
        <f t="shared" si="11"/>
        <v>0</v>
      </c>
      <c r="K59" s="5">
        <f t="shared" si="12"/>
        <v>2296.897954859771</v>
      </c>
    </row>
    <row r="60" spans="1:11" ht="13.5">
      <c r="A60" s="7">
        <f t="shared" si="7"/>
        <v>2035</v>
      </c>
      <c r="B60" s="38">
        <f>B59*(1+population!E46)</f>
        <v>8.573891744760209</v>
      </c>
      <c r="C60" s="38">
        <f t="shared" si="4"/>
        <v>8.573891744760209</v>
      </c>
      <c r="D60" s="13">
        <f t="shared" si="8"/>
        <v>0</v>
      </c>
      <c r="E60" s="13"/>
      <c r="F60" s="3">
        <f>F$30-F$28*MIN($B$28,$A60-$A$30)</f>
        <v>6449.714285714286</v>
      </c>
      <c r="G60" s="3">
        <f>G$30-G$28*MIN($B$28,$A60-$A$30)</f>
        <v>0</v>
      </c>
      <c r="H60" s="3">
        <f t="shared" si="9"/>
        <v>55299.15207034771</v>
      </c>
      <c r="I60" s="3">
        <f t="shared" si="10"/>
        <v>55299.15207034771</v>
      </c>
      <c r="J60" s="3">
        <f t="shared" si="11"/>
        <v>0</v>
      </c>
      <c r="K60" s="5">
        <f t="shared" si="12"/>
        <v>2360.002587598266</v>
      </c>
    </row>
    <row r="61" spans="1:11" ht="13.5">
      <c r="A61" s="7">
        <f t="shared" si="7"/>
        <v>2036</v>
      </c>
      <c r="B61" s="38">
        <f>B60*(1+population!E47)</f>
        <v>8.619546025877643</v>
      </c>
      <c r="C61" s="38">
        <f t="shared" si="4"/>
        <v>8.619546025877643</v>
      </c>
      <c r="D61" s="13">
        <f t="shared" si="8"/>
        <v>0</v>
      </c>
      <c r="E61" s="13"/>
      <c r="F61" s="3">
        <f>F$30-F$28*MIN($B$28,$A61-$A$30)</f>
        <v>6288.471428571429</v>
      </c>
      <c r="G61" s="3">
        <f>G$30-G$28*MIN($B$28,$A61-$A$30)</f>
        <v>0</v>
      </c>
      <c r="H61" s="3">
        <f t="shared" si="9"/>
        <v>54203.768910987965</v>
      </c>
      <c r="I61" s="3">
        <f t="shared" si="10"/>
        <v>54203.768910987965</v>
      </c>
      <c r="J61" s="3">
        <f t="shared" si="11"/>
        <v>0</v>
      </c>
      <c r="K61" s="5">
        <f t="shared" si="12"/>
        <v>2421.8572237384155</v>
      </c>
    </row>
    <row r="62" spans="1:11" ht="13.5">
      <c r="A62" s="7">
        <f t="shared" si="7"/>
        <v>2037</v>
      </c>
      <c r="B62" s="38">
        <f>B61*(1+population!E48)</f>
        <v>8.665443407030207</v>
      </c>
      <c r="C62" s="38">
        <f t="shared" si="4"/>
        <v>8.665443407030207</v>
      </c>
      <c r="D62" s="13">
        <f t="shared" si="8"/>
        <v>0</v>
      </c>
      <c r="E62" s="13"/>
      <c r="F62" s="3">
        <f>F$30-F$28*MIN($B$28,$A62-$A$30)</f>
        <v>6127.228571428572</v>
      </c>
      <c r="G62" s="3">
        <f>G$30-G$28*MIN($B$28,$A62-$A$30)</f>
        <v>0</v>
      </c>
      <c r="H62" s="3">
        <f t="shared" si="9"/>
        <v>53095.15242765283</v>
      </c>
      <c r="I62" s="3">
        <f t="shared" si="10"/>
        <v>53095.15242765283</v>
      </c>
      <c r="J62" s="3">
        <f t="shared" si="11"/>
        <v>0</v>
      </c>
      <c r="K62" s="5">
        <f t="shared" si="12"/>
        <v>2482.446762071284</v>
      </c>
    </row>
    <row r="63" spans="1:11" ht="13.5">
      <c r="A63" s="7">
        <f t="shared" si="7"/>
        <v>2038</v>
      </c>
      <c r="B63" s="38">
        <f>B62*(1+population!E49)</f>
        <v>8.7115851826776</v>
      </c>
      <c r="C63" s="38">
        <f t="shared" si="4"/>
        <v>8.7115851826776</v>
      </c>
      <c r="D63" s="13">
        <f t="shared" si="8"/>
        <v>0</v>
      </c>
      <c r="E63" s="13"/>
      <c r="F63" s="3">
        <f>F$30-F$28*MIN($B$28,$A63-$A$30)</f>
        <v>5965.9857142857145</v>
      </c>
      <c r="G63" s="3">
        <f>G$30-G$28*MIN($B$28,$A63-$A$30)</f>
        <v>0</v>
      </c>
      <c r="H63" s="3">
        <f t="shared" si="9"/>
        <v>51973.19274863767</v>
      </c>
      <c r="I63" s="3">
        <f t="shared" si="10"/>
        <v>51973.19274863767</v>
      </c>
      <c r="J63" s="3">
        <f t="shared" si="11"/>
        <v>0</v>
      </c>
      <c r="K63" s="5">
        <f t="shared" si="12"/>
        <v>2541.7559760078293</v>
      </c>
    </row>
    <row r="64" spans="1:11" ht="13.5">
      <c r="A64" s="7">
        <f t="shared" si="7"/>
        <v>2039</v>
      </c>
      <c r="B64" s="38">
        <f>B63*(1+population!E50)</f>
        <v>8.757972654172269</v>
      </c>
      <c r="C64" s="38">
        <f t="shared" si="4"/>
        <v>8.757972654172269</v>
      </c>
      <c r="D64" s="13">
        <f t="shared" si="8"/>
        <v>0</v>
      </c>
      <c r="E64" s="13"/>
      <c r="F64" s="3">
        <f>F$30-F$28*MIN($B$28,$A64-$A$30)</f>
        <v>5804.742857142857</v>
      </c>
      <c r="G64" s="3">
        <f>G$30-G$28*MIN($B$28,$A64-$A$30)</f>
        <v>0</v>
      </c>
      <c r="H64" s="3">
        <f t="shared" si="9"/>
        <v>50837.77920735895</v>
      </c>
      <c r="I64" s="3">
        <f t="shared" si="10"/>
        <v>50837.77920735895</v>
      </c>
      <c r="J64" s="3">
        <f t="shared" si="11"/>
        <v>0</v>
      </c>
      <c r="K64" s="5">
        <f t="shared" si="12"/>
        <v>2599.7695126718268</v>
      </c>
    </row>
    <row r="65" spans="1:11" ht="13.5">
      <c r="A65" s="7">
        <f t="shared" si="7"/>
        <v>2040</v>
      </c>
      <c r="B65" s="38">
        <f>B64*(1+population!E51)</f>
        <v>8.8046071297961</v>
      </c>
      <c r="C65" s="38">
        <f t="shared" si="4"/>
        <v>8.8046071297961</v>
      </c>
      <c r="D65" s="13">
        <f t="shared" si="8"/>
        <v>0</v>
      </c>
      <c r="E65" s="13"/>
      <c r="F65" s="3">
        <f>F$30-F$28*MIN($B$28,$A65-$A$30)</f>
        <v>5643.5</v>
      </c>
      <c r="G65" s="3">
        <f>G$30-G$28*MIN($B$28,$A65-$A$30)</f>
        <v>0</v>
      </c>
      <c r="H65" s="3">
        <f t="shared" si="9"/>
        <v>49688.80033700429</v>
      </c>
      <c r="I65" s="3">
        <f t="shared" si="10"/>
        <v>49688.80033700429</v>
      </c>
      <c r="J65" s="3">
        <f t="shared" si="11"/>
        <v>0</v>
      </c>
      <c r="K65" s="5">
        <f t="shared" si="12"/>
        <v>2656.471891986688</v>
      </c>
    </row>
    <row r="66" spans="1:11" ht="13.5">
      <c r="A66" s="7">
        <f t="shared" si="7"/>
        <v>2041</v>
      </c>
      <c r="B66" s="38">
        <f>B65*(1+population!E52)</f>
        <v>8.843310099540787</v>
      </c>
      <c r="C66" s="38">
        <f t="shared" si="4"/>
        <v>8.843310099540787</v>
      </c>
      <c r="D66" s="13">
        <f t="shared" si="8"/>
        <v>0</v>
      </c>
      <c r="E66" s="13"/>
      <c r="F66" s="3">
        <f>F$30-F$28*MIN($B$28,$A66-$A$30)</f>
        <v>5482.257142857143</v>
      </c>
      <c r="G66" s="3">
        <f>G$30-G$28*MIN($B$28,$A66-$A$30)</f>
        <v>0</v>
      </c>
      <c r="H66" s="3">
        <f t="shared" si="9"/>
        <v>48481.29995970819</v>
      </c>
      <c r="I66" s="3">
        <f t="shared" si="10"/>
        <v>48481.29995970819</v>
      </c>
      <c r="J66" s="3">
        <f t="shared" si="11"/>
        <v>0</v>
      </c>
      <c r="K66" s="5">
        <f t="shared" si="12"/>
        <v>2711.796332129102</v>
      </c>
    </row>
    <row r="67" spans="1:11" ht="13.5">
      <c r="A67" s="7">
        <f t="shared" si="7"/>
        <v>2042</v>
      </c>
      <c r="B67" s="38">
        <f>B66*(1+population!E53)</f>
        <v>8.882183198383228</v>
      </c>
      <c r="C67" s="38">
        <f t="shared" si="4"/>
        <v>8.882183198383228</v>
      </c>
      <c r="D67" s="13">
        <f t="shared" si="8"/>
        <v>0</v>
      </c>
      <c r="E67" s="13"/>
      <c r="F67" s="3">
        <f>F$30-F$28*MIN($B$28,$A67-$A$30)</f>
        <v>5321.014285714286</v>
      </c>
      <c r="G67" s="3">
        <f>G$30-G$28*MIN($B$28,$A67-$A$30)</f>
        <v>0</v>
      </c>
      <c r="H67" s="3">
        <f t="shared" si="9"/>
        <v>47262.22368692856</v>
      </c>
      <c r="I67" s="3">
        <f t="shared" si="10"/>
        <v>47262.22368692856</v>
      </c>
      <c r="J67" s="3">
        <f t="shared" si="11"/>
        <v>0</v>
      </c>
      <c r="K67" s="5">
        <f t="shared" si="12"/>
        <v>2765.7296232648173</v>
      </c>
    </row>
    <row r="68" spans="1:11" ht="13.5">
      <c r="A68" s="7">
        <f t="shared" si="7"/>
        <v>2043</v>
      </c>
      <c r="B68" s="38">
        <f>B67*(1+population!E54)</f>
        <v>8.921227174170681</v>
      </c>
      <c r="C68" s="38">
        <f t="shared" si="4"/>
        <v>8.921227174170681</v>
      </c>
      <c r="D68" s="13">
        <f t="shared" si="8"/>
        <v>0</v>
      </c>
      <c r="E68" s="13"/>
      <c r="F68" s="3">
        <f>F$30-F$28*MIN($B$28,$A68-$A$30)</f>
        <v>5159.771428571429</v>
      </c>
      <c r="G68" s="3">
        <f>G$30-G$28*MIN($B$28,$A68-$A$30)</f>
        <v>0</v>
      </c>
      <c r="H68" s="3">
        <f t="shared" si="9"/>
        <v>46031.49308108091</v>
      </c>
      <c r="I68" s="3">
        <f t="shared" si="10"/>
        <v>46031.49308108091</v>
      </c>
      <c r="J68" s="3">
        <f t="shared" si="11"/>
        <v>0</v>
      </c>
      <c r="K68" s="5">
        <f t="shared" si="12"/>
        <v>2818.258466050524</v>
      </c>
    </row>
    <row r="69" spans="1:11" ht="13.5">
      <c r="A69" s="7">
        <f t="shared" si="7"/>
        <v>2044</v>
      </c>
      <c r="B69" s="38">
        <f>B68*(1+population!E55)</f>
        <v>8.960442778037768</v>
      </c>
      <c r="C69" s="38">
        <f t="shared" si="4"/>
        <v>8.960442778037768</v>
      </c>
      <c r="D69" s="13">
        <f t="shared" si="8"/>
        <v>0</v>
      </c>
      <c r="E69" s="13"/>
      <c r="F69" s="3">
        <f>F$30-F$28*MIN($B$28,$A69-$A$30)</f>
        <v>4998.528571428572</v>
      </c>
      <c r="G69" s="3">
        <f>G$30-G$28*MIN($B$28,$A69-$A$30)</f>
        <v>0</v>
      </c>
      <c r="H69" s="3">
        <f t="shared" si="9"/>
        <v>44789.02923867259</v>
      </c>
      <c r="I69" s="3">
        <f t="shared" si="10"/>
        <v>44789.02923867259</v>
      </c>
      <c r="J69" s="3">
        <f t="shared" si="11"/>
        <v>0</v>
      </c>
      <c r="K69" s="5">
        <f t="shared" si="12"/>
        <v>2869.369471102186</v>
      </c>
    </row>
    <row r="70" spans="1:11" ht="13.5">
      <c r="A70" s="7">
        <f t="shared" si="7"/>
        <v>2045</v>
      </c>
      <c r="B70" s="38">
        <f>B69*(1+population!E56)</f>
        <v>8.999830764420919</v>
      </c>
      <c r="C70" s="38">
        <f t="shared" si="4"/>
        <v>8.999830764420919</v>
      </c>
      <c r="D70" s="13">
        <f t="shared" si="8"/>
        <v>0</v>
      </c>
      <c r="E70" s="13"/>
      <c r="F70" s="3">
        <f>F$30-F$28*MIN($B$28,$A70-$A$30)</f>
        <v>4837.285714285715</v>
      </c>
      <c r="G70" s="3">
        <f>G$30-G$28*MIN($B$28,$A70-$A$30)</f>
        <v>0</v>
      </c>
      <c r="H70" s="3">
        <f t="shared" si="9"/>
        <v>43534.75278772239</v>
      </c>
      <c r="I70" s="3">
        <f t="shared" si="10"/>
        <v>43534.75278772239</v>
      </c>
      <c r="J70" s="3">
        <f t="shared" si="11"/>
        <v>0</v>
      </c>
      <c r="K70" s="5">
        <f t="shared" si="12"/>
        <v>2919.0491584604215</v>
      </c>
    </row>
    <row r="71" spans="1:11" ht="13.5">
      <c r="A71" s="7">
        <f t="shared" si="7"/>
        <v>2046</v>
      </c>
      <c r="B71" s="38">
        <f>B70*(1+population!E57)</f>
        <v>9.030362809129242</v>
      </c>
      <c r="C71" s="38">
        <f t="shared" si="4"/>
        <v>9.030362809129242</v>
      </c>
      <c r="D71" s="13">
        <f t="shared" si="8"/>
        <v>0</v>
      </c>
      <c r="E71" s="13"/>
      <c r="F71" s="3">
        <f>F$30-F$28*MIN($B$28,$A71-$A$30)</f>
        <v>4676.042857142857</v>
      </c>
      <c r="G71" s="3">
        <f>G$30-G$28*MIN($B$28,$A71-$A$30)</f>
        <v>0</v>
      </c>
      <c r="H71" s="3">
        <f t="shared" si="9"/>
        <v>42226.3635110373</v>
      </c>
      <c r="I71" s="3">
        <f t="shared" si="10"/>
        <v>42226.3635110373</v>
      </c>
      <c r="J71" s="3">
        <f t="shared" si="11"/>
        <v>0</v>
      </c>
      <c r="K71" s="5">
        <f t="shared" si="12"/>
        <v>2967.235777268905</v>
      </c>
    </row>
    <row r="72" spans="1:11" ht="13.5">
      <c r="A72" s="7">
        <f t="shared" si="7"/>
        <v>2047</v>
      </c>
      <c r="B72" s="38">
        <f>B71*(1+population!E58)</f>
        <v>9.060998434202403</v>
      </c>
      <c r="C72" s="38">
        <f t="shared" si="4"/>
        <v>9.060998434202403</v>
      </c>
      <c r="D72" s="13">
        <f t="shared" si="8"/>
        <v>0</v>
      </c>
      <c r="E72" s="13"/>
      <c r="F72" s="3">
        <f>F$30-F$28*MIN($B$28,$A72-$A$30)</f>
        <v>4514.8</v>
      </c>
      <c r="G72" s="3">
        <f>G$30-G$28*MIN($B$28,$A72-$A$30)</f>
        <v>0</v>
      </c>
      <c r="H72" s="3">
        <f t="shared" si="9"/>
        <v>40908.59573073701</v>
      </c>
      <c r="I72" s="3">
        <f t="shared" si="10"/>
        <v>40908.59573073701</v>
      </c>
      <c r="J72" s="3">
        <f t="shared" si="11"/>
        <v>0</v>
      </c>
      <c r="K72" s="5">
        <f t="shared" si="12"/>
        <v>3013.9186252473282</v>
      </c>
    </row>
    <row r="73" spans="1:11" ht="13.5">
      <c r="A73" s="7">
        <f t="shared" si="7"/>
        <v>2048</v>
      </c>
      <c r="B73" s="38">
        <f>B72*(1+population!E59)</f>
        <v>9.09173799103816</v>
      </c>
      <c r="C73" s="38">
        <f t="shared" si="4"/>
        <v>9.09173799103816</v>
      </c>
      <c r="D73" s="13">
        <f t="shared" si="8"/>
        <v>0</v>
      </c>
      <c r="E73" s="13"/>
      <c r="F73" s="3">
        <f>F$30-F$28*MIN($B$28,$A73-$A$30)</f>
        <v>4353.557142857143</v>
      </c>
      <c r="G73" s="3">
        <f>G$30-G$28*MIN($B$28,$A73-$A$30)</f>
        <v>0</v>
      </c>
      <c r="H73" s="3">
        <f t="shared" si="9"/>
        <v>39581.40087186983</v>
      </c>
      <c r="I73" s="3">
        <f t="shared" si="10"/>
        <v>39581.40087186983</v>
      </c>
      <c r="J73" s="3">
        <f t="shared" si="11"/>
        <v>0</v>
      </c>
      <c r="K73" s="5">
        <f t="shared" si="12"/>
        <v>3059.0869446840716</v>
      </c>
    </row>
    <row r="74" spans="1:11" ht="13.5">
      <c r="A74" s="7">
        <f t="shared" si="7"/>
        <v>2049</v>
      </c>
      <c r="B74" s="38">
        <f>B73*(1+population!E60)</f>
        <v>9.12258183222639</v>
      </c>
      <c r="C74" s="38">
        <f t="shared" si="4"/>
        <v>9.12258183222639</v>
      </c>
      <c r="D74" s="13">
        <f t="shared" si="8"/>
        <v>0</v>
      </c>
      <c r="E74" s="13"/>
      <c r="F74" s="3">
        <f>F$30-F$28*MIN($B$28,$A74-$A$30)</f>
        <v>4192.314285714287</v>
      </c>
      <c r="G74" s="3">
        <f>G$30-G$28*MIN($B$28,$A74-$A$30)</f>
        <v>0</v>
      </c>
      <c r="H74" s="3">
        <f t="shared" si="9"/>
        <v>38244.730137840306</v>
      </c>
      <c r="I74" s="3">
        <f t="shared" si="10"/>
        <v>38244.730137840306</v>
      </c>
      <c r="J74" s="3">
        <f t="shared" si="11"/>
        <v>0</v>
      </c>
      <c r="K74" s="5">
        <f t="shared" si="12"/>
        <v>3102.729922183276</v>
      </c>
    </row>
    <row r="75" spans="1:11" ht="13.5">
      <c r="A75" s="7">
        <f t="shared" si="7"/>
        <v>2050</v>
      </c>
      <c r="B75" s="38">
        <f>B74*(1+population!E61)</f>
        <v>9.153530311553132</v>
      </c>
      <c r="C75" s="38">
        <f t="shared" si="4"/>
        <v>9.153530311553132</v>
      </c>
      <c r="D75" s="13">
        <f t="shared" si="8"/>
        <v>0</v>
      </c>
      <c r="E75" s="13"/>
      <c r="F75" s="3">
        <f>F$30-F$28*MIN($B$28,$A75-$A$30)</f>
        <v>4031.0714285714294</v>
      </c>
      <c r="G75" s="3">
        <f>G$30-G$28*MIN($B$28,$A75-$A$30)</f>
        <v>0</v>
      </c>
      <c r="H75" s="3">
        <f t="shared" si="9"/>
        <v>36898.53450946436</v>
      </c>
      <c r="I75" s="3">
        <f t="shared" si="10"/>
        <v>36898.53450946436</v>
      </c>
      <c r="J75" s="3">
        <f t="shared" si="11"/>
        <v>0</v>
      </c>
      <c r="K75" s="5">
        <f t="shared" si="12"/>
        <v>3144.8366884108364</v>
      </c>
    </row>
    <row r="76" spans="1:11" ht="13.5">
      <c r="A76" s="7">
        <f t="shared" si="7"/>
        <v>2051</v>
      </c>
      <c r="B76" s="38">
        <f>B75*(1+population!E62)</f>
        <v>9.176597207938245</v>
      </c>
      <c r="C76" s="38">
        <f t="shared" si="4"/>
        <v>9.176597207938245</v>
      </c>
      <c r="D76" s="13">
        <f t="shared" si="8"/>
        <v>0</v>
      </c>
      <c r="E76" s="13"/>
      <c r="F76" s="3">
        <f>F$30-F$28*MIN($B$28,$A76-$A$30)</f>
        <v>3869.828571428572</v>
      </c>
      <c r="G76" s="3">
        <f>G$30-G$28*MIN($B$28,$A76-$A$30)</f>
        <v>0</v>
      </c>
      <c r="H76" s="3">
        <f t="shared" si="9"/>
        <v>35511.858063771084</v>
      </c>
      <c r="I76" s="3">
        <f t="shared" si="10"/>
        <v>35511.858063771084</v>
      </c>
      <c r="J76" s="3">
        <f t="shared" si="11"/>
        <v>0</v>
      </c>
      <c r="K76" s="5">
        <f t="shared" si="12"/>
        <v>3185.361048678152</v>
      </c>
    </row>
    <row r="77" spans="1:11" ht="13.5">
      <c r="A77" s="7">
        <f t="shared" si="7"/>
        <v>2052</v>
      </c>
      <c r="B77" s="38">
        <f>B76*(1+population!E63)</f>
        <v>9.19972223290225</v>
      </c>
      <c r="C77" s="38">
        <f t="shared" si="4"/>
        <v>9.19972223290225</v>
      </c>
      <c r="D77" s="13">
        <f t="shared" si="8"/>
        <v>0</v>
      </c>
      <c r="E77" s="13"/>
      <c r="F77" s="3">
        <f>F$30-F$28*MIN($B$28,$A77-$A$30)</f>
        <v>3708.585714285715</v>
      </c>
      <c r="G77" s="3">
        <f>G$30-G$28*MIN($B$28,$A77-$A$30)</f>
        <v>0</v>
      </c>
      <c r="H77" s="3">
        <f t="shared" si="9"/>
        <v>34117.95844833796</v>
      </c>
      <c r="I77" s="3">
        <f t="shared" si="10"/>
        <v>34117.95844833796</v>
      </c>
      <c r="J77" s="3">
        <f t="shared" si="11"/>
        <v>0</v>
      </c>
      <c r="K77" s="5">
        <f t="shared" si="12"/>
        <v>3224.2947602643753</v>
      </c>
    </row>
    <row r="78" spans="1:11" ht="13.5">
      <c r="A78" s="7">
        <f t="shared" si="7"/>
        <v>2053</v>
      </c>
      <c r="B78" s="38">
        <f>B77*(1+population!E64)</f>
        <v>9.222905532929165</v>
      </c>
      <c r="C78" s="38">
        <f t="shared" si="4"/>
        <v>9.222905532929165</v>
      </c>
      <c r="D78" s="13">
        <f t="shared" si="8"/>
        <v>0</v>
      </c>
      <c r="E78" s="13"/>
      <c r="F78" s="3">
        <f>F$30-F$28*MIN($B$28,$A78-$A$30)</f>
        <v>3547.3428571428576</v>
      </c>
      <c r="G78" s="3">
        <f>G$30-G$28*MIN($B$28,$A78-$A$30)</f>
        <v>0</v>
      </c>
      <c r="H78" s="3">
        <f t="shared" si="9"/>
        <v>32716.808064339613</v>
      </c>
      <c r="I78" s="3">
        <f t="shared" si="10"/>
        <v>32716.808064339613</v>
      </c>
      <c r="J78" s="3">
        <f t="shared" si="11"/>
        <v>0</v>
      </c>
      <c r="K78" s="5">
        <f t="shared" si="12"/>
        <v>3261.629548954256</v>
      </c>
    </row>
    <row r="79" spans="1:11" ht="13.5">
      <c r="A79" s="7">
        <f t="shared" si="7"/>
        <v>2054</v>
      </c>
      <c r="B79" s="38">
        <f>B78*(1+population!E65)</f>
        <v>9.246147254872147</v>
      </c>
      <c r="C79" s="38">
        <f t="shared" si="4"/>
        <v>9.246147254872147</v>
      </c>
      <c r="D79" s="13">
        <f t="shared" si="8"/>
        <v>0</v>
      </c>
      <c r="E79" s="13"/>
      <c r="F79" s="3">
        <f>F$30-F$28*MIN($B$28,$A79-$A$30)</f>
        <v>3386.1000000000004</v>
      </c>
      <c r="G79" s="3">
        <f>G$30-G$28*MIN($B$28,$A79-$A$30)</f>
        <v>0</v>
      </c>
      <c r="H79" s="3">
        <f t="shared" si="9"/>
        <v>31308.37921972258</v>
      </c>
      <c r="I79" s="3">
        <f t="shared" si="10"/>
        <v>31308.37921972258</v>
      </c>
      <c r="J79" s="3">
        <f t="shared" si="11"/>
        <v>0</v>
      </c>
      <c r="K79" s="5">
        <f t="shared" si="12"/>
        <v>3297.357108931754</v>
      </c>
    </row>
    <row r="80" spans="1:11" ht="13.5">
      <c r="A80" s="7">
        <f t="shared" si="7"/>
        <v>2055</v>
      </c>
      <c r="B80" s="38">
        <f>B79*(1+population!E66)</f>
        <v>9.269447545954426</v>
      </c>
      <c r="C80" s="38">
        <f t="shared" si="4"/>
        <v>9.269447545954426</v>
      </c>
      <c r="D80" s="13">
        <f t="shared" si="8"/>
        <v>0</v>
      </c>
      <c r="E80" s="13"/>
      <c r="F80" s="3">
        <f>F$30-F$28*MIN($B$28,$A80-$A$30)</f>
        <v>3224.857142857143</v>
      </c>
      <c r="G80" s="3">
        <f>G$30-G$28*MIN($B$28,$A80-$A$30)</f>
        <v>0</v>
      </c>
      <c r="H80" s="3">
        <f t="shared" si="9"/>
        <v>29892.644128910746</v>
      </c>
      <c r="I80" s="3">
        <f t="shared" si="10"/>
        <v>29892.644128910746</v>
      </c>
      <c r="J80" s="3">
        <f t="shared" si="11"/>
        <v>0</v>
      </c>
      <c r="K80" s="5">
        <f t="shared" si="12"/>
        <v>3331.469102673317</v>
      </c>
    </row>
    <row r="81" spans="1:11" ht="13.5">
      <c r="A81" s="7">
        <f t="shared" si="7"/>
        <v>2056</v>
      </c>
      <c r="B81" s="38">
        <f>B80*(1+population!E67)</f>
        <v>9.286317940488063</v>
      </c>
      <c r="C81" s="38">
        <f t="shared" si="4"/>
        <v>9.286317940488063</v>
      </c>
      <c r="D81" s="13">
        <f t="shared" si="8"/>
        <v>0</v>
      </c>
      <c r="E81" s="13"/>
      <c r="F81" s="3">
        <f>F$30-F$28*MIN($B$28,$A81-$A$30)</f>
        <v>3063.614285714286</v>
      </c>
      <c r="G81" s="3">
        <f>G$30-G$28*MIN($B$28,$A81-$A$30)</f>
        <v>0</v>
      </c>
      <c r="H81" s="3">
        <f t="shared" si="9"/>
        <v>28449.696304164096</v>
      </c>
      <c r="I81" s="3">
        <f t="shared" si="10"/>
        <v>28449.696304164096</v>
      </c>
      <c r="J81" s="3">
        <f t="shared" si="11"/>
        <v>0</v>
      </c>
      <c r="K81" s="5">
        <f t="shared" si="12"/>
        <v>3363.9344763649815</v>
      </c>
    </row>
    <row r="82" spans="1:11" ht="13.5">
      <c r="A82" s="7">
        <f t="shared" si="7"/>
        <v>2057</v>
      </c>
      <c r="B82" s="38">
        <f>B81*(1+population!E68)</f>
        <v>9.303219039139751</v>
      </c>
      <c r="C82" s="38">
        <f t="shared" si="4"/>
        <v>9.303219039139751</v>
      </c>
      <c r="D82" s="13">
        <f t="shared" si="8"/>
        <v>0</v>
      </c>
      <c r="E82" s="13"/>
      <c r="F82" s="3">
        <f>F$30-F$28*MIN($B$28,$A82-$A$30)</f>
        <v>2902.3714285714286</v>
      </c>
      <c r="G82" s="3">
        <f>G$30-G$28*MIN($B$28,$A82-$A$30)</f>
        <v>0</v>
      </c>
      <c r="H82" s="3">
        <f t="shared" si="9"/>
        <v>27001.397132940954</v>
      </c>
      <c r="I82" s="3">
        <f t="shared" si="10"/>
        <v>27001.397132940954</v>
      </c>
      <c r="J82" s="3">
        <f t="shared" si="11"/>
        <v>0</v>
      </c>
      <c r="K82" s="5">
        <f t="shared" si="12"/>
        <v>3394.747123317197</v>
      </c>
    </row>
    <row r="83" spans="1:11" ht="13.5">
      <c r="A83" s="7">
        <f t="shared" si="7"/>
        <v>2058</v>
      </c>
      <c r="B83" s="38">
        <f>B82*(1+population!E69)</f>
        <v>9.320150897790985</v>
      </c>
      <c r="C83" s="38">
        <f t="shared" si="4"/>
        <v>9.320150897790985</v>
      </c>
      <c r="D83" s="13">
        <f t="shared" si="8"/>
        <v>0</v>
      </c>
      <c r="E83" s="13"/>
      <c r="F83" s="3">
        <f>F$30-F$28*MIN($B$28,$A83-$A$30)</f>
        <v>2741.1285714285714</v>
      </c>
      <c r="G83" s="3">
        <f>G$30-G$28*MIN($B$28,$A83-$A$30)</f>
        <v>0</v>
      </c>
      <c r="H83" s="3">
        <f t="shared" si="9"/>
        <v>25547.731915960518</v>
      </c>
      <c r="I83" s="3">
        <f t="shared" si="10"/>
        <v>25547.731915960518</v>
      </c>
      <c r="J83" s="3">
        <f t="shared" si="11"/>
        <v>0</v>
      </c>
      <c r="K83" s="5">
        <f t="shared" si="12"/>
        <v>3423.900920066328</v>
      </c>
    </row>
    <row r="84" spans="1:11" ht="13.5">
      <c r="A84" s="7">
        <f t="shared" si="7"/>
        <v>2059</v>
      </c>
      <c r="B84" s="38">
        <f>B83*(1+population!E70)</f>
        <v>9.337113572424963</v>
      </c>
      <c r="C84" s="38">
        <f t="shared" si="4"/>
        <v>9.337113572424963</v>
      </c>
      <c r="D84" s="13">
        <f t="shared" si="8"/>
        <v>0</v>
      </c>
      <c r="E84" s="13"/>
      <c r="F84" s="3">
        <f>F$30-F$28*MIN($B$28,$A84-$A$30)</f>
        <v>2579.885714285714</v>
      </c>
      <c r="G84" s="3">
        <f>G$30-G$28*MIN($B$28,$A84-$A$30)</f>
        <v>0</v>
      </c>
      <c r="H84" s="3">
        <f t="shared" si="9"/>
        <v>24088.685918162413</v>
      </c>
      <c r="I84" s="3">
        <f t="shared" si="10"/>
        <v>24088.685918162413</v>
      </c>
      <c r="J84" s="3">
        <f t="shared" si="11"/>
        <v>0</v>
      </c>
      <c r="K84" s="5">
        <f t="shared" si="12"/>
        <v>3451.3897263338245</v>
      </c>
    </row>
    <row r="85" spans="1:11" ht="13.5">
      <c r="A85" s="7">
        <f t="shared" si="7"/>
        <v>2060</v>
      </c>
      <c r="B85" s="38">
        <f>B84*(1+population!E71)</f>
        <v>9.354107119126775</v>
      </c>
      <c r="C85" s="38">
        <f t="shared" si="4"/>
        <v>9.354107119126775</v>
      </c>
      <c r="D85" s="13">
        <f t="shared" si="8"/>
        <v>0</v>
      </c>
      <c r="E85" s="13"/>
      <c r="F85" s="3">
        <f>F$30-F$28*MIN($B$28,$A85-$A$30)</f>
        <v>2418.642857142857</v>
      </c>
      <c r="G85" s="3">
        <f>G$30-G$28*MIN($B$28,$A85-$A$30)</f>
        <v>0</v>
      </c>
      <c r="H85" s="3">
        <f t="shared" si="9"/>
        <v>22624.24436862512</v>
      </c>
      <c r="I85" s="3">
        <f t="shared" si="10"/>
        <v>22624.24436862512</v>
      </c>
      <c r="J85" s="3">
        <f t="shared" si="11"/>
        <v>0</v>
      </c>
      <c r="K85" s="5">
        <f t="shared" si="12"/>
        <v>3477.207384985296</v>
      </c>
    </row>
    <row r="86" spans="1:11" ht="13.5">
      <c r="A86" s="7">
        <f t="shared" si="7"/>
        <v>2061</v>
      </c>
      <c r="B86" s="38">
        <f>B85*(1+population!E72)</f>
        <v>9.366080376239257</v>
      </c>
      <c r="C86" s="38">
        <f t="shared" si="4"/>
        <v>9.366080376239257</v>
      </c>
      <c r="D86" s="13">
        <f t="shared" si="8"/>
        <v>0</v>
      </c>
      <c r="E86" s="13"/>
      <c r="F86" s="3">
        <f>F$30-F$28*MIN($B$28,$A86-$A$30)</f>
        <v>2257.4000000000015</v>
      </c>
      <c r="G86" s="3">
        <f>G$30-G$28*MIN($B$28,$A86-$A$30)</f>
        <v>0</v>
      </c>
      <c r="H86" s="3">
        <f t="shared" si="9"/>
        <v>21142.989841322513</v>
      </c>
      <c r="I86" s="3">
        <f t="shared" si="10"/>
        <v>21142.989841322513</v>
      </c>
      <c r="J86" s="3">
        <f t="shared" si="11"/>
        <v>0</v>
      </c>
      <c r="K86" s="5">
        <f t="shared" si="12"/>
        <v>3501.3347098895383</v>
      </c>
    </row>
    <row r="87" spans="1:11" ht="13.5">
      <c r="A87" s="7">
        <f t="shared" si="7"/>
        <v>2062</v>
      </c>
      <c r="B87" s="38">
        <f>B86*(1+population!E73)</f>
        <v>9.378068959120842</v>
      </c>
      <c r="C87" s="38">
        <f t="shared" si="4"/>
        <v>9.378068959120842</v>
      </c>
      <c r="D87" s="13">
        <f t="shared" si="8"/>
        <v>0</v>
      </c>
      <c r="E87" s="13"/>
      <c r="F87" s="3">
        <f>F$30-F$28*MIN($B$28,$A87-$A$30)</f>
        <v>2096.157142857144</v>
      </c>
      <c r="G87" s="3">
        <f>G$30-G$28*MIN($B$28,$A87-$A$30)</f>
        <v>0</v>
      </c>
      <c r="H87" s="3">
        <f t="shared" si="9"/>
        <v>19657.906234868016</v>
      </c>
      <c r="I87" s="3">
        <f t="shared" si="10"/>
        <v>19657.906234868016</v>
      </c>
      <c r="J87" s="3">
        <f t="shared" si="11"/>
        <v>0</v>
      </c>
      <c r="K87" s="5">
        <f t="shared" si="12"/>
        <v>3523.767331492507</v>
      </c>
    </row>
    <row r="88" spans="1:11" ht="13.5">
      <c r="A88" s="7">
        <f t="shared" si="7"/>
        <v>2063</v>
      </c>
      <c r="B88" s="38">
        <f>B87*(1+population!E74)</f>
        <v>9.390072887388516</v>
      </c>
      <c r="C88" s="38">
        <f t="shared" si="4"/>
        <v>9.390072887388516</v>
      </c>
      <c r="D88" s="13">
        <f t="shared" si="8"/>
        <v>0</v>
      </c>
      <c r="E88" s="13"/>
      <c r="F88" s="3">
        <f>F$30-F$28*MIN($B$28,$A88-$A$30)</f>
        <v>1934.914285714287</v>
      </c>
      <c r="G88" s="3">
        <f>G$30-G$28*MIN($B$28,$A88-$A$30)</f>
        <v>0</v>
      </c>
      <c r="H88" s="3">
        <f t="shared" si="9"/>
        <v>18168.986173706442</v>
      </c>
      <c r="I88" s="3">
        <f t="shared" si="10"/>
        <v>18168.986173706442</v>
      </c>
      <c r="J88" s="3">
        <f t="shared" si="11"/>
        <v>0</v>
      </c>
      <c r="K88" s="5">
        <f t="shared" si="12"/>
        <v>3544.500871823541</v>
      </c>
    </row>
    <row r="89" spans="1:11" ht="13.5">
      <c r="A89" s="7">
        <f t="shared" si="7"/>
        <v>2064</v>
      </c>
      <c r="B89" s="38">
        <f>B88*(1+population!E75)</f>
        <v>9.402092180684374</v>
      </c>
      <c r="C89" s="38">
        <f t="shared" si="4"/>
        <v>9.402092180684374</v>
      </c>
      <c r="D89" s="13">
        <f t="shared" si="8"/>
        <v>0</v>
      </c>
      <c r="E89" s="13"/>
      <c r="F89" s="3">
        <f>F$30-F$28*MIN($B$28,$A89-$A$30)</f>
        <v>1773.6714285714297</v>
      </c>
      <c r="G89" s="3">
        <f>G$30-G$28*MIN($B$28,$A89-$A$30)</f>
        <v>0</v>
      </c>
      <c r="H89" s="3">
        <f t="shared" si="9"/>
        <v>16676.222269674723</v>
      </c>
      <c r="I89" s="3">
        <f t="shared" si="10"/>
        <v>16676.222269674723</v>
      </c>
      <c r="J89" s="3">
        <f t="shared" si="11"/>
        <v>0</v>
      </c>
      <c r="K89" s="5">
        <f t="shared" si="12"/>
        <v>3563.5309444809773</v>
      </c>
    </row>
    <row r="90" spans="1:11" ht="13.5">
      <c r="A90" s="7">
        <f t="shared" si="7"/>
        <v>2065</v>
      </c>
      <c r="B90" s="38">
        <f>B89*(1+population!E76)</f>
        <v>9.41412685867565</v>
      </c>
      <c r="C90" s="38">
        <f t="shared" si="4"/>
        <v>9.41412685867565</v>
      </c>
      <c r="D90" s="13">
        <f t="shared" si="8"/>
        <v>0</v>
      </c>
      <c r="E90" s="13"/>
      <c r="F90" s="3">
        <f>F$30-F$28*MIN($B$28,$A90-$A$30)</f>
        <v>1612.4285714285725</v>
      </c>
      <c r="G90" s="3">
        <f>G$30-G$28*MIN($B$28,$A90-$A$30)</f>
        <v>0</v>
      </c>
      <c r="H90" s="3">
        <f t="shared" si="9"/>
        <v>15179.607121981731</v>
      </c>
      <c r="I90" s="3">
        <f t="shared" si="10"/>
        <v>15179.607121981731</v>
      </c>
      <c r="J90" s="3">
        <f t="shared" si="11"/>
        <v>0</v>
      </c>
      <c r="K90" s="5">
        <f t="shared" si="12"/>
        <v>3580.853154617739</v>
      </c>
    </row>
    <row r="91" spans="1:11" ht="13.5">
      <c r="A91" s="7">
        <f t="shared" si="7"/>
        <v>2066</v>
      </c>
      <c r="B91" s="38">
        <f>B90*(1+population!E77)</f>
        <v>9.42137573635683</v>
      </c>
      <c r="C91" s="38">
        <f t="shared" si="4"/>
        <v>9.42137573635683</v>
      </c>
      <c r="D91" s="13">
        <f t="shared" si="8"/>
        <v>0</v>
      </c>
      <c r="E91" s="13"/>
      <c r="F91" s="3">
        <f>F$30-F$28*MIN($B$28,$A91-$A$30)</f>
        <v>1451.1857142857152</v>
      </c>
      <c r="G91" s="3">
        <f>G$30-G$28*MIN($B$28,$A91-$A$30)</f>
        <v>0</v>
      </c>
      <c r="H91" s="3">
        <f t="shared" si="9"/>
        <v>13672.165877519092</v>
      </c>
      <c r="I91" s="3">
        <f t="shared" si="10"/>
        <v>13672.165877519092</v>
      </c>
      <c r="J91" s="3">
        <f t="shared" si="11"/>
        <v>0</v>
      </c>
      <c r="K91" s="5">
        <f t="shared" si="12"/>
        <v>3596.4551480324494</v>
      </c>
    </row>
    <row r="92" spans="1:11" ht="13.5">
      <c r="A92" s="7">
        <f t="shared" si="7"/>
        <v>2067</v>
      </c>
      <c r="B92" s="38">
        <f>B91*(1+population!E78)</f>
        <v>9.428630195673824</v>
      </c>
      <c r="C92" s="38">
        <f t="shared" si="4"/>
        <v>9.428630195673824</v>
      </c>
      <c r="D92" s="13">
        <f t="shared" si="8"/>
        <v>0</v>
      </c>
      <c r="E92" s="13"/>
      <c r="F92" s="3">
        <f>F$30-F$28*MIN($B$28,$A92-$A$30)</f>
        <v>1289.942857142858</v>
      </c>
      <c r="G92" s="3">
        <f>G$30-G$28*MIN($B$28,$A92-$A$30)</f>
        <v>0</v>
      </c>
      <c r="H92" s="3">
        <f t="shared" si="9"/>
        <v>12162.394173550916</v>
      </c>
      <c r="I92" s="3">
        <f t="shared" si="10"/>
        <v>12162.394173550916</v>
      </c>
      <c r="J92" s="3">
        <f t="shared" si="11"/>
        <v>0</v>
      </c>
      <c r="K92" s="5">
        <f t="shared" si="12"/>
        <v>3610.334265321018</v>
      </c>
    </row>
    <row r="93" spans="1:11" ht="13.5">
      <c r="A93" s="7">
        <f t="shared" si="7"/>
        <v>2068</v>
      </c>
      <c r="B93" s="38">
        <f>B92*(1+population!E79)</f>
        <v>9.435890240924492</v>
      </c>
      <c r="C93" s="38">
        <f t="shared" si="4"/>
        <v>9.435890240924492</v>
      </c>
      <c r="D93" s="13">
        <f t="shared" si="8"/>
        <v>0</v>
      </c>
      <c r="E93" s="13"/>
      <c r="F93" s="3">
        <f>F$30-F$28*MIN($B$28,$A93-$A$30)</f>
        <v>1128.7000000000007</v>
      </c>
      <c r="G93" s="3">
        <f>G$30-G$28*MIN($B$28,$A93-$A$30)</f>
        <v>0</v>
      </c>
      <c r="H93" s="3">
        <f t="shared" si="9"/>
        <v>10650.28931493148</v>
      </c>
      <c r="I93" s="3">
        <f t="shared" si="10"/>
        <v>10650.28931493148</v>
      </c>
      <c r="J93" s="3">
        <f t="shared" si="11"/>
        <v>0</v>
      </c>
      <c r="K93" s="5">
        <f t="shared" si="12"/>
        <v>3622.4878440037887</v>
      </c>
    </row>
    <row r="94" spans="1:11" ht="13.5">
      <c r="A94" s="7">
        <f t="shared" si="7"/>
        <v>2069</v>
      </c>
      <c r="B94" s="38">
        <f>B93*(1+population!E80)</f>
        <v>9.443155876410003</v>
      </c>
      <c r="C94" s="38">
        <f t="shared" si="4"/>
        <v>9.443155876410003</v>
      </c>
      <c r="D94" s="13">
        <f t="shared" si="8"/>
        <v>0</v>
      </c>
      <c r="E94" s="13"/>
      <c r="F94" s="3">
        <f>F$30-F$28*MIN($B$28,$A94-$A$30)</f>
        <v>967.4571428571435</v>
      </c>
      <c r="G94" s="3">
        <f>G$30-G$28*MIN($B$28,$A94-$A$30)</f>
        <v>0</v>
      </c>
      <c r="H94" s="3">
        <f t="shared" si="9"/>
        <v>9135.848603746266</v>
      </c>
      <c r="I94" s="3">
        <f t="shared" si="10"/>
        <v>9135.848603746266</v>
      </c>
      <c r="J94" s="3">
        <f t="shared" si="11"/>
        <v>0</v>
      </c>
      <c r="K94" s="5">
        <f t="shared" si="12"/>
        <v>3632.91321852238</v>
      </c>
    </row>
    <row r="95" spans="1:11" ht="13.5">
      <c r="A95" s="7">
        <f t="shared" si="7"/>
        <v>2070</v>
      </c>
      <c r="B95" s="38">
        <f>B94*(1+population!E81)</f>
        <v>9.450427106434839</v>
      </c>
      <c r="C95" s="38">
        <f t="shared" si="4"/>
        <v>9.450427106434839</v>
      </c>
      <c r="D95" s="13">
        <f t="shared" si="8"/>
        <v>0</v>
      </c>
      <c r="E95" s="13"/>
      <c r="F95" s="3">
        <f>F$30-F$28*MIN($B$28,$A95-$A$30)</f>
        <v>806.2142857142862</v>
      </c>
      <c r="G95" s="3">
        <f>G$30-G$28*MIN($B$28,$A95-$A$30)</f>
        <v>0</v>
      </c>
      <c r="H95" s="3">
        <f t="shared" si="9"/>
        <v>7619.069339309292</v>
      </c>
      <c r="I95" s="3">
        <f t="shared" si="10"/>
        <v>7619.069339309292</v>
      </c>
      <c r="J95" s="3">
        <f t="shared" si="11"/>
        <v>0</v>
      </c>
      <c r="K95" s="5">
        <f t="shared" si="12"/>
        <v>3641.607720236522</v>
      </c>
    </row>
    <row r="96" spans="1:11" ht="13.5">
      <c r="A96" s="7">
        <f t="shared" si="7"/>
        <v>2071</v>
      </c>
      <c r="B96" s="38">
        <f>B95*(1+population!E82)</f>
        <v>9.453167730295704</v>
      </c>
      <c r="C96" s="38">
        <f aca="true" t="shared" si="13" ref="C96:C130">B96</f>
        <v>9.453167730295704</v>
      </c>
      <c r="D96" s="13">
        <f t="shared" si="8"/>
        <v>0</v>
      </c>
      <c r="E96" s="13"/>
      <c r="F96" s="3">
        <f>F$30-F$28*MIN($B$28,$A96-$A$30)</f>
        <v>644.971428571429</v>
      </c>
      <c r="G96" s="3">
        <f>G$30-G$28*MIN($B$28,$A96-$A$30)</f>
        <v>0</v>
      </c>
      <c r="H96" s="3">
        <f t="shared" si="9"/>
        <v>6097.023095534153</v>
      </c>
      <c r="I96" s="3">
        <f t="shared" si="10"/>
        <v>6097.023095534153</v>
      </c>
      <c r="J96" s="3">
        <f t="shared" si="11"/>
        <v>0</v>
      </c>
      <c r="K96" s="5">
        <f t="shared" si="12"/>
        <v>3648.565338732233</v>
      </c>
    </row>
    <row r="97" spans="1:11" ht="13.5">
      <c r="A97" s="7">
        <f t="shared" si="7"/>
        <v>2072</v>
      </c>
      <c r="B97" s="38">
        <f>B96*(1+population!E83)</f>
        <v>9.455909148937488</v>
      </c>
      <c r="C97" s="38">
        <f t="shared" si="13"/>
        <v>9.455909148937488</v>
      </c>
      <c r="D97" s="13">
        <f t="shared" si="8"/>
        <v>0</v>
      </c>
      <c r="E97" s="13"/>
      <c r="F97" s="3">
        <f>F$30-F$28*MIN($B$28,$A97-$A$30)</f>
        <v>483.72857142857174</v>
      </c>
      <c r="G97" s="3">
        <f>G$30-G$28*MIN($B$28,$A97-$A$30)</f>
        <v>0</v>
      </c>
      <c r="H97" s="3">
        <f t="shared" si="9"/>
        <v>4574.093424173892</v>
      </c>
      <c r="I97" s="3">
        <f t="shared" si="10"/>
        <v>4574.093424173892</v>
      </c>
      <c r="J97" s="3">
        <f t="shared" si="11"/>
        <v>0</v>
      </c>
      <c r="K97" s="5">
        <f t="shared" si="12"/>
        <v>3653.7850658860393</v>
      </c>
    </row>
    <row r="98" spans="1:11" ht="13.5">
      <c r="A98" s="7">
        <f t="shared" si="7"/>
        <v>2073</v>
      </c>
      <c r="B98" s="38">
        <f>B97*(1+population!E84)</f>
        <v>9.458651362590679</v>
      </c>
      <c r="C98" s="38">
        <f t="shared" si="13"/>
        <v>9.458651362590679</v>
      </c>
      <c r="D98" s="13">
        <f t="shared" si="8"/>
        <v>0</v>
      </c>
      <c r="E98" s="13"/>
      <c r="F98" s="3">
        <f>F$30-F$28*MIN($B$28,$A98-$A$30)</f>
        <v>322.4857142857145</v>
      </c>
      <c r="G98" s="3">
        <f>G$30-G$28*MIN($B$28,$A98-$A$30)</f>
        <v>0</v>
      </c>
      <c r="H98" s="3">
        <f t="shared" si="9"/>
        <v>3050.2799408446017</v>
      </c>
      <c r="I98" s="3">
        <f t="shared" si="10"/>
        <v>3050.2799408446017</v>
      </c>
      <c r="J98" s="3">
        <f t="shared" si="11"/>
        <v>0</v>
      </c>
      <c r="K98" s="5">
        <f t="shared" si="12"/>
        <v>3657.2658931358264</v>
      </c>
    </row>
    <row r="99" spans="1:11" ht="13.5">
      <c r="A99" s="7">
        <f t="shared" si="7"/>
        <v>2074</v>
      </c>
      <c r="B99" s="38">
        <f>B98*(1+population!E85)</f>
        <v>9.461394371485829</v>
      </c>
      <c r="C99" s="38">
        <f t="shared" si="13"/>
        <v>9.461394371485829</v>
      </c>
      <c r="D99" s="13">
        <f t="shared" si="8"/>
        <v>0</v>
      </c>
      <c r="E99" s="13"/>
      <c r="F99" s="3">
        <f>F$30-F$28*MIN($B$28,$A99-$A$30)</f>
        <v>161.24285714285725</v>
      </c>
      <c r="G99" s="3">
        <f>G$30-G$28*MIN($B$28,$A99-$A$30)</f>
        <v>0</v>
      </c>
      <c r="H99" s="3">
        <f t="shared" si="9"/>
        <v>1525.5822610137232</v>
      </c>
      <c r="I99" s="3">
        <f t="shared" si="10"/>
        <v>1525.5822610137232</v>
      </c>
      <c r="J99" s="3">
        <f t="shared" si="11"/>
        <v>0</v>
      </c>
      <c r="K99" s="5">
        <f t="shared" si="12"/>
        <v>3659.0068114806713</v>
      </c>
    </row>
    <row r="100" spans="1:11" ht="13.5">
      <c r="A100" s="7">
        <f t="shared" si="7"/>
        <v>2075</v>
      </c>
      <c r="B100" s="38">
        <f>B99*(1+population!E86)</f>
        <v>9.46413817585356</v>
      </c>
      <c r="C100" s="38">
        <f t="shared" si="13"/>
        <v>9.46413817585356</v>
      </c>
      <c r="D100" s="13">
        <f t="shared" si="8"/>
        <v>0</v>
      </c>
      <c r="E100" s="13"/>
      <c r="F100" s="3">
        <f>F$30-F$28*MIN($B$28,$A100-$A$30)</f>
        <v>0</v>
      </c>
      <c r="G100" s="3">
        <f>G$30-G$28*MIN($B$28,$A100-$A$30)</f>
        <v>0</v>
      </c>
      <c r="H100" s="3">
        <f t="shared" si="9"/>
        <v>0</v>
      </c>
      <c r="I100" s="3">
        <f t="shared" si="10"/>
        <v>0</v>
      </c>
      <c r="J100" s="3">
        <f t="shared" si="11"/>
        <v>0</v>
      </c>
      <c r="K100" s="5">
        <f t="shared" si="12"/>
        <v>3659.0068114806713</v>
      </c>
    </row>
    <row r="101" spans="1:11" ht="13.5">
      <c r="A101" s="7">
        <f t="shared" si="7"/>
        <v>2076</v>
      </c>
      <c r="B101" s="38">
        <f>B100*(1+population!E87)</f>
        <v>9.463002479272458</v>
      </c>
      <c r="C101" s="38">
        <f t="shared" si="13"/>
        <v>9.463002479272458</v>
      </c>
      <c r="D101" s="13">
        <f t="shared" si="8"/>
        <v>0</v>
      </c>
      <c r="E101" s="13"/>
      <c r="F101" s="3">
        <f>F$30-F$28*MIN($B$28,$A101-$A$30)</f>
        <v>0</v>
      </c>
      <c r="G101" s="3">
        <f>G$30-G$28*MIN($B$28,$A101-$A$30)</f>
        <v>0</v>
      </c>
      <c r="H101" s="3">
        <f t="shared" si="9"/>
        <v>0</v>
      </c>
      <c r="I101" s="3">
        <f t="shared" si="10"/>
        <v>0</v>
      </c>
      <c r="J101" s="3">
        <f t="shared" si="11"/>
        <v>0</v>
      </c>
      <c r="K101" s="5">
        <f t="shared" si="12"/>
        <v>3659.0068114806713</v>
      </c>
    </row>
    <row r="102" spans="1:11" ht="13.5">
      <c r="A102" s="7">
        <f t="shared" si="7"/>
        <v>2077</v>
      </c>
      <c r="B102" s="38">
        <f>B101*(1+population!E88)</f>
        <v>9.461866918974945</v>
      </c>
      <c r="C102" s="38">
        <f t="shared" si="13"/>
        <v>9.461866918974945</v>
      </c>
      <c r="D102" s="13">
        <f t="shared" si="8"/>
        <v>0</v>
      </c>
      <c r="E102" s="13"/>
      <c r="F102" s="3">
        <f>F$30-F$28*MIN($B$28,$A102-$A$30)</f>
        <v>0</v>
      </c>
      <c r="G102" s="3">
        <f>G$30-G$28*MIN($B$28,$A102-$A$30)</f>
        <v>0</v>
      </c>
      <c r="H102" s="3">
        <f t="shared" si="9"/>
        <v>0</v>
      </c>
      <c r="I102" s="3">
        <f t="shared" si="10"/>
        <v>0</v>
      </c>
      <c r="J102" s="3">
        <f t="shared" si="11"/>
        <v>0</v>
      </c>
      <c r="K102" s="5">
        <f t="shared" si="12"/>
        <v>3659.0068114806713</v>
      </c>
    </row>
    <row r="103" spans="1:11" ht="13.5">
      <c r="A103" s="7">
        <f t="shared" si="7"/>
        <v>2078</v>
      </c>
      <c r="B103" s="38">
        <f>B102*(1+population!E89)</f>
        <v>9.460731494944667</v>
      </c>
      <c r="C103" s="38">
        <f t="shared" si="13"/>
        <v>9.460731494944667</v>
      </c>
      <c r="D103" s="13">
        <f t="shared" si="8"/>
        <v>0</v>
      </c>
      <c r="E103" s="13"/>
      <c r="F103" s="3">
        <f>F$30-F$28*MIN($B$28,$A103-$A$30)</f>
        <v>0</v>
      </c>
      <c r="G103" s="3">
        <f>G$30-G$28*MIN($B$28,$A103-$A$30)</f>
        <v>0</v>
      </c>
      <c r="H103" s="3">
        <f t="shared" si="9"/>
        <v>0</v>
      </c>
      <c r="I103" s="3">
        <f t="shared" si="10"/>
        <v>0</v>
      </c>
      <c r="J103" s="3">
        <f t="shared" si="11"/>
        <v>0</v>
      </c>
      <c r="K103" s="5">
        <f t="shared" si="12"/>
        <v>3659.0068114806713</v>
      </c>
    </row>
    <row r="104" spans="1:11" ht="13.5">
      <c r="A104" s="7">
        <f t="shared" si="7"/>
        <v>2079</v>
      </c>
      <c r="B104" s="38">
        <f>B103*(1+population!E90)</f>
        <v>9.459596207165275</v>
      </c>
      <c r="C104" s="38">
        <f t="shared" si="13"/>
        <v>9.459596207165275</v>
      </c>
      <c r="D104" s="13">
        <f t="shared" si="8"/>
        <v>0</v>
      </c>
      <c r="E104" s="13"/>
      <c r="F104" s="3">
        <f>F$30-F$28*MIN($B$28,$A104-$A$30)</f>
        <v>0</v>
      </c>
      <c r="G104" s="3">
        <f>G$30-G$28*MIN($B$28,$A104-$A$30)</f>
        <v>0</v>
      </c>
      <c r="H104" s="3">
        <f t="shared" si="9"/>
        <v>0</v>
      </c>
      <c r="I104" s="3">
        <f t="shared" si="10"/>
        <v>0</v>
      </c>
      <c r="J104" s="3">
        <f t="shared" si="11"/>
        <v>0</v>
      </c>
      <c r="K104" s="5">
        <f t="shared" si="12"/>
        <v>3659.0068114806713</v>
      </c>
    </row>
    <row r="105" spans="1:11" ht="13.5">
      <c r="A105" s="7">
        <f t="shared" si="7"/>
        <v>2080</v>
      </c>
      <c r="B105" s="38">
        <f>B104*(1+population!E91)</f>
        <v>9.458461055620415</v>
      </c>
      <c r="C105" s="38">
        <f t="shared" si="13"/>
        <v>9.458461055620415</v>
      </c>
      <c r="D105" s="13">
        <f t="shared" si="8"/>
        <v>0</v>
      </c>
      <c r="E105" s="13"/>
      <c r="F105" s="3">
        <f>F$30-F$28*MIN($B$28,$A105-$A$30)</f>
        <v>0</v>
      </c>
      <c r="G105" s="3">
        <f>G$30-G$28*MIN($B$28,$A105-$A$30)</f>
        <v>0</v>
      </c>
      <c r="H105" s="3">
        <f t="shared" si="9"/>
        <v>0</v>
      </c>
      <c r="I105" s="3">
        <f t="shared" si="10"/>
        <v>0</v>
      </c>
      <c r="J105" s="3">
        <f t="shared" si="11"/>
        <v>0</v>
      </c>
      <c r="K105" s="5">
        <f t="shared" si="12"/>
        <v>3659.0068114806713</v>
      </c>
    </row>
    <row r="106" spans="1:11" ht="13.5">
      <c r="A106" s="7">
        <f t="shared" si="7"/>
        <v>2081</v>
      </c>
      <c r="B106" s="38">
        <f>B105*(1+population!E92)</f>
        <v>9.454204748145386</v>
      </c>
      <c r="C106" s="38">
        <f t="shared" si="13"/>
        <v>9.454204748145386</v>
      </c>
      <c r="D106" s="13">
        <f t="shared" si="8"/>
        <v>0</v>
      </c>
      <c r="E106" s="13"/>
      <c r="F106" s="3">
        <f>F$30-F$28*MIN($B$28,$A106-$A$30)</f>
        <v>0</v>
      </c>
      <c r="G106" s="3">
        <f>G$30-G$28*MIN($B$28,$A106-$A$30)</f>
        <v>0</v>
      </c>
      <c r="H106" s="3">
        <f t="shared" si="9"/>
        <v>0</v>
      </c>
      <c r="I106" s="3">
        <f t="shared" si="10"/>
        <v>0</v>
      </c>
      <c r="J106" s="3">
        <f t="shared" si="11"/>
        <v>0</v>
      </c>
      <c r="K106" s="5">
        <f t="shared" si="12"/>
        <v>3659.0068114806713</v>
      </c>
    </row>
    <row r="107" spans="1:11" ht="13.5">
      <c r="A107" s="7">
        <f t="shared" si="7"/>
        <v>2082</v>
      </c>
      <c r="B107" s="38">
        <f>B106*(1+population!E93)</f>
        <v>9.44995035600872</v>
      </c>
      <c r="C107" s="38">
        <f t="shared" si="13"/>
        <v>9.44995035600872</v>
      </c>
      <c r="D107" s="13">
        <f t="shared" si="8"/>
        <v>0</v>
      </c>
      <c r="E107" s="13"/>
      <c r="F107" s="3">
        <f>F$30-F$28*MIN($B$28,$A107-$A$30)</f>
        <v>0</v>
      </c>
      <c r="G107" s="3">
        <f>G$30-G$28*MIN($B$28,$A107-$A$30)</f>
        <v>0</v>
      </c>
      <c r="H107" s="3">
        <f t="shared" si="9"/>
        <v>0</v>
      </c>
      <c r="I107" s="3">
        <f t="shared" si="10"/>
        <v>0</v>
      </c>
      <c r="J107" s="3">
        <f t="shared" si="11"/>
        <v>0</v>
      </c>
      <c r="K107" s="5">
        <f t="shared" si="12"/>
        <v>3659.0068114806713</v>
      </c>
    </row>
    <row r="108" spans="1:11" ht="13.5">
      <c r="A108" s="7">
        <f aca="true" t="shared" si="14" ref="A108:A127">A107+1</f>
        <v>2083</v>
      </c>
      <c r="B108" s="38">
        <f>B107*(1+population!E94)</f>
        <v>9.445697878348517</v>
      </c>
      <c r="C108" s="38">
        <f t="shared" si="13"/>
        <v>9.445697878348517</v>
      </c>
      <c r="D108" s="13">
        <f aca="true" t="shared" si="15" ref="D108:D127">B108-C108</f>
        <v>0</v>
      </c>
      <c r="E108" s="13"/>
      <c r="F108" s="3">
        <f>F$30-F$28*MIN($B$28,$A108-$A$30)</f>
        <v>0</v>
      </c>
      <c r="G108" s="3">
        <f>G$30-G$28*MIN($B$28,$A108-$A$30)</f>
        <v>0</v>
      </c>
      <c r="H108" s="3">
        <f aca="true" t="shared" si="16" ref="H108:H127">I108+J108</f>
        <v>0</v>
      </c>
      <c r="I108" s="3">
        <f aca="true" t="shared" si="17" ref="I108:I127">F108*C108</f>
        <v>0</v>
      </c>
      <c r="J108" s="3">
        <f aca="true" t="shared" si="18" ref="J108:J127">G108*D108</f>
        <v>0</v>
      </c>
      <c r="K108" s="5">
        <f aca="true" t="shared" si="19" ref="K108:K127">K107+(C108*(F108-F$26)+D108*(G108-G$26))/(100*B$26)</f>
        <v>3659.0068114806713</v>
      </c>
    </row>
    <row r="109" spans="1:11" ht="13.5">
      <c r="A109" s="7">
        <f t="shared" si="14"/>
        <v>2084</v>
      </c>
      <c r="B109" s="38">
        <f>B108*(1+population!E95)</f>
        <v>9.441447314303261</v>
      </c>
      <c r="C109" s="38">
        <f t="shared" si="13"/>
        <v>9.441447314303261</v>
      </c>
      <c r="D109" s="13">
        <f t="shared" si="15"/>
        <v>0</v>
      </c>
      <c r="E109" s="13"/>
      <c r="F109" s="3">
        <f>F$30-F$28*MIN($B$28,$A109-$A$30)</f>
        <v>0</v>
      </c>
      <c r="G109" s="3">
        <f>G$30-G$28*MIN($B$28,$A109-$A$30)</f>
        <v>0</v>
      </c>
      <c r="H109" s="3">
        <f t="shared" si="16"/>
        <v>0</v>
      </c>
      <c r="I109" s="3">
        <f t="shared" si="17"/>
        <v>0</v>
      </c>
      <c r="J109" s="3">
        <f t="shared" si="18"/>
        <v>0</v>
      </c>
      <c r="K109" s="5">
        <f t="shared" si="19"/>
        <v>3659.0068114806713</v>
      </c>
    </row>
    <row r="110" spans="1:11" ht="13.5">
      <c r="A110" s="7">
        <f t="shared" si="14"/>
        <v>2085</v>
      </c>
      <c r="B110" s="38">
        <f>B109*(1+population!E96)</f>
        <v>9.437198663011825</v>
      </c>
      <c r="C110" s="38">
        <f t="shared" si="13"/>
        <v>9.437198663011825</v>
      </c>
      <c r="D110" s="13">
        <f t="shared" si="15"/>
        <v>0</v>
      </c>
      <c r="E110" s="13"/>
      <c r="F110" s="3">
        <f>F$30-F$28*MIN($B$28,$A110-$A$30)</f>
        <v>0</v>
      </c>
      <c r="G110" s="3">
        <f>G$30-G$28*MIN($B$28,$A110-$A$30)</f>
        <v>0</v>
      </c>
      <c r="H110" s="3">
        <f t="shared" si="16"/>
        <v>0</v>
      </c>
      <c r="I110" s="3">
        <f t="shared" si="17"/>
        <v>0</v>
      </c>
      <c r="J110" s="3">
        <f t="shared" si="18"/>
        <v>0</v>
      </c>
      <c r="K110" s="5">
        <f t="shared" si="19"/>
        <v>3659.0068114806713</v>
      </c>
    </row>
    <row r="111" spans="1:11" ht="13.5">
      <c r="A111" s="7">
        <f t="shared" si="14"/>
        <v>2086</v>
      </c>
      <c r="B111" s="38">
        <f>B110*(1+population!E97)</f>
        <v>9.430498251961087</v>
      </c>
      <c r="C111" s="38">
        <f t="shared" si="13"/>
        <v>9.430498251961087</v>
      </c>
      <c r="D111" s="13">
        <f t="shared" si="15"/>
        <v>0</v>
      </c>
      <c r="E111" s="13"/>
      <c r="F111" s="3">
        <f>F$30-F$28*MIN($B$28,$A111-$A$30)</f>
        <v>0</v>
      </c>
      <c r="G111" s="3">
        <f>G$30-G$28*MIN($B$28,$A111-$A$30)</f>
        <v>0</v>
      </c>
      <c r="H111" s="3">
        <f t="shared" si="16"/>
        <v>0</v>
      </c>
      <c r="I111" s="3">
        <f t="shared" si="17"/>
        <v>0</v>
      </c>
      <c r="J111" s="3">
        <f t="shared" si="18"/>
        <v>0</v>
      </c>
      <c r="K111" s="5">
        <f t="shared" si="19"/>
        <v>3659.0068114806713</v>
      </c>
    </row>
    <row r="112" spans="1:11" ht="13.5">
      <c r="A112" s="7">
        <f t="shared" si="14"/>
        <v>2087</v>
      </c>
      <c r="B112" s="38">
        <f>B111*(1+population!E98)</f>
        <v>9.423802598202194</v>
      </c>
      <c r="C112" s="38">
        <f t="shared" si="13"/>
        <v>9.423802598202194</v>
      </c>
      <c r="D112" s="13">
        <f t="shared" si="15"/>
        <v>0</v>
      </c>
      <c r="E112" s="13"/>
      <c r="F112" s="3">
        <f>F$30-F$28*MIN($B$28,$A112-$A$30)</f>
        <v>0</v>
      </c>
      <c r="G112" s="3">
        <f>G$30-G$28*MIN($B$28,$A112-$A$30)</f>
        <v>0</v>
      </c>
      <c r="H112" s="3">
        <f t="shared" si="16"/>
        <v>0</v>
      </c>
      <c r="I112" s="3">
        <f t="shared" si="17"/>
        <v>0</v>
      </c>
      <c r="J112" s="3">
        <f t="shared" si="18"/>
        <v>0</v>
      </c>
      <c r="K112" s="5">
        <f t="shared" si="19"/>
        <v>3659.0068114806713</v>
      </c>
    </row>
    <row r="113" spans="1:11" ht="13.5">
      <c r="A113" s="7">
        <f t="shared" si="14"/>
        <v>2088</v>
      </c>
      <c r="B113" s="38">
        <f>B112*(1+population!E99)</f>
        <v>9.41711169835747</v>
      </c>
      <c r="C113" s="38">
        <f t="shared" si="13"/>
        <v>9.41711169835747</v>
      </c>
      <c r="D113" s="13">
        <f t="shared" si="15"/>
        <v>0</v>
      </c>
      <c r="E113" s="13"/>
      <c r="F113" s="3">
        <f>F$30-F$28*MIN($B$28,$A113-$A$30)</f>
        <v>0</v>
      </c>
      <c r="G113" s="3">
        <f>G$30-G$28*MIN($B$28,$A113-$A$30)</f>
        <v>0</v>
      </c>
      <c r="H113" s="3">
        <f t="shared" si="16"/>
        <v>0</v>
      </c>
      <c r="I113" s="3">
        <f t="shared" si="17"/>
        <v>0</v>
      </c>
      <c r="J113" s="3">
        <f t="shared" si="18"/>
        <v>0</v>
      </c>
      <c r="K113" s="5">
        <f t="shared" si="19"/>
        <v>3659.0068114806713</v>
      </c>
    </row>
    <row r="114" spans="1:11" ht="13.5">
      <c r="A114" s="7">
        <f t="shared" si="14"/>
        <v>2089</v>
      </c>
      <c r="B114" s="38">
        <f>B113*(1+population!E100)</f>
        <v>9.410425549051636</v>
      </c>
      <c r="C114" s="38">
        <f t="shared" si="13"/>
        <v>9.410425549051636</v>
      </c>
      <c r="D114" s="13">
        <f t="shared" si="15"/>
        <v>0</v>
      </c>
      <c r="E114" s="13"/>
      <c r="F114" s="3">
        <f>F$30-F$28*MIN($B$28,$A114-$A$30)</f>
        <v>0</v>
      </c>
      <c r="G114" s="3">
        <f>G$30-G$28*MIN($B$28,$A114-$A$30)</f>
        <v>0</v>
      </c>
      <c r="H114" s="3">
        <f t="shared" si="16"/>
        <v>0</v>
      </c>
      <c r="I114" s="3">
        <f t="shared" si="17"/>
        <v>0</v>
      </c>
      <c r="J114" s="3">
        <f t="shared" si="18"/>
        <v>0</v>
      </c>
      <c r="K114" s="5">
        <f t="shared" si="19"/>
        <v>3659.0068114806713</v>
      </c>
    </row>
    <row r="115" spans="1:11" ht="13.5">
      <c r="A115" s="7">
        <f t="shared" si="14"/>
        <v>2090</v>
      </c>
      <c r="B115" s="38">
        <f>B114*(1+population!E101)</f>
        <v>9.40374414691181</v>
      </c>
      <c r="C115" s="38">
        <f t="shared" si="13"/>
        <v>9.40374414691181</v>
      </c>
      <c r="D115" s="13">
        <f t="shared" si="15"/>
        <v>0</v>
      </c>
      <c r="E115" s="13"/>
      <c r="F115" s="3">
        <f>F$30-F$28*MIN($B$28,$A115-$A$30)</f>
        <v>0</v>
      </c>
      <c r="G115" s="3">
        <f>G$30-G$28*MIN($B$28,$A115-$A$30)</f>
        <v>0</v>
      </c>
      <c r="H115" s="3">
        <f t="shared" si="16"/>
        <v>0</v>
      </c>
      <c r="I115" s="3">
        <f t="shared" si="17"/>
        <v>0</v>
      </c>
      <c r="J115" s="3">
        <f t="shared" si="18"/>
        <v>0</v>
      </c>
      <c r="K115" s="5">
        <f t="shared" si="19"/>
        <v>3659.0068114806713</v>
      </c>
    </row>
    <row r="116" spans="1:11" ht="13.5">
      <c r="A116" s="7">
        <f t="shared" si="14"/>
        <v>2091</v>
      </c>
      <c r="B116" s="38">
        <f>B115*(1+population!E102)</f>
        <v>9.394810589972245</v>
      </c>
      <c r="C116" s="38">
        <f t="shared" si="13"/>
        <v>9.394810589972245</v>
      </c>
      <c r="D116" s="13">
        <f t="shared" si="15"/>
        <v>0</v>
      </c>
      <c r="E116" s="13"/>
      <c r="F116" s="3">
        <f>F$30-F$28*MIN($B$28,$A116-$A$30)</f>
        <v>0</v>
      </c>
      <c r="G116" s="3">
        <f>G$30-G$28*MIN($B$28,$A116-$A$30)</f>
        <v>0</v>
      </c>
      <c r="H116" s="3">
        <f t="shared" si="16"/>
        <v>0</v>
      </c>
      <c r="I116" s="3">
        <f t="shared" si="17"/>
        <v>0</v>
      </c>
      <c r="J116" s="3">
        <f t="shared" si="18"/>
        <v>0</v>
      </c>
      <c r="K116" s="5">
        <f t="shared" si="19"/>
        <v>3659.0068114806713</v>
      </c>
    </row>
    <row r="117" spans="1:11" ht="13.5">
      <c r="A117" s="7">
        <f t="shared" si="14"/>
        <v>2092</v>
      </c>
      <c r="B117" s="38">
        <f>B116*(1+population!E103)</f>
        <v>9.38588551991177</v>
      </c>
      <c r="C117" s="38">
        <f t="shared" si="13"/>
        <v>9.38588551991177</v>
      </c>
      <c r="D117" s="13">
        <f t="shared" si="15"/>
        <v>0</v>
      </c>
      <c r="E117" s="13"/>
      <c r="F117" s="3">
        <f>F$30-F$28*MIN($B$28,$A117-$A$30)</f>
        <v>0</v>
      </c>
      <c r="G117" s="3">
        <f>G$30-G$28*MIN($B$28,$A117-$A$30)</f>
        <v>0</v>
      </c>
      <c r="H117" s="3">
        <f t="shared" si="16"/>
        <v>0</v>
      </c>
      <c r="I117" s="3">
        <f t="shared" si="17"/>
        <v>0</v>
      </c>
      <c r="J117" s="3">
        <f t="shared" si="18"/>
        <v>0</v>
      </c>
      <c r="K117" s="5">
        <f t="shared" si="19"/>
        <v>3659.0068114806713</v>
      </c>
    </row>
    <row r="118" spans="1:11" ht="13.5">
      <c r="A118" s="7">
        <f t="shared" si="14"/>
        <v>2093</v>
      </c>
      <c r="B118" s="38">
        <f>B117*(1+population!E104)</f>
        <v>9.376968928667853</v>
      </c>
      <c r="C118" s="38">
        <f t="shared" si="13"/>
        <v>9.376968928667853</v>
      </c>
      <c r="D118" s="13">
        <f t="shared" si="15"/>
        <v>0</v>
      </c>
      <c r="E118" s="13"/>
      <c r="F118" s="3">
        <f>F$30-F$28*MIN($B$28,$A118-$A$30)</f>
        <v>0</v>
      </c>
      <c r="G118" s="3">
        <f>G$30-G$28*MIN($B$28,$A118-$A$30)</f>
        <v>0</v>
      </c>
      <c r="H118" s="3">
        <f t="shared" si="16"/>
        <v>0</v>
      </c>
      <c r="I118" s="3">
        <f t="shared" si="17"/>
        <v>0</v>
      </c>
      <c r="J118" s="3">
        <f t="shared" si="18"/>
        <v>0</v>
      </c>
      <c r="K118" s="5">
        <f t="shared" si="19"/>
        <v>3659.0068114806713</v>
      </c>
    </row>
    <row r="119" spans="1:11" ht="13.5">
      <c r="A119" s="7">
        <f t="shared" si="14"/>
        <v>2094</v>
      </c>
      <c r="B119" s="38">
        <f>B118*(1+population!E105)</f>
        <v>9.36806080818562</v>
      </c>
      <c r="C119" s="38">
        <f t="shared" si="13"/>
        <v>9.36806080818562</v>
      </c>
      <c r="D119" s="13">
        <f t="shared" si="15"/>
        <v>0</v>
      </c>
      <c r="E119" s="13"/>
      <c r="F119" s="3">
        <f>F$30-F$28*MIN($B$28,$A119-$A$30)</f>
        <v>0</v>
      </c>
      <c r="G119" s="3">
        <f>G$30-G$28*MIN($B$28,$A119-$A$30)</f>
        <v>0</v>
      </c>
      <c r="H119" s="3">
        <f t="shared" si="16"/>
        <v>0</v>
      </c>
      <c r="I119" s="3">
        <f t="shared" si="17"/>
        <v>0</v>
      </c>
      <c r="J119" s="3">
        <f t="shared" si="18"/>
        <v>0</v>
      </c>
      <c r="K119" s="5">
        <f t="shared" si="19"/>
        <v>3659.0068114806713</v>
      </c>
    </row>
    <row r="120" spans="1:11" ht="13.5">
      <c r="A120" s="7">
        <f t="shared" si="14"/>
        <v>2095</v>
      </c>
      <c r="B120" s="38">
        <f>B119*(1+population!E106)</f>
        <v>9.359161150417844</v>
      </c>
      <c r="C120" s="38">
        <f t="shared" si="13"/>
        <v>9.359161150417844</v>
      </c>
      <c r="D120" s="13">
        <f t="shared" si="15"/>
        <v>0</v>
      </c>
      <c r="E120" s="13"/>
      <c r="F120" s="3">
        <f>F$30-F$28*MIN($B$28,$A120-$A$30)</f>
        <v>0</v>
      </c>
      <c r="G120" s="3">
        <f>G$30-G$28*MIN($B$28,$A120-$A$30)</f>
        <v>0</v>
      </c>
      <c r="H120" s="3">
        <f t="shared" si="16"/>
        <v>0</v>
      </c>
      <c r="I120" s="3">
        <f t="shared" si="17"/>
        <v>0</v>
      </c>
      <c r="J120" s="3">
        <f t="shared" si="18"/>
        <v>0</v>
      </c>
      <c r="K120" s="5">
        <f t="shared" si="19"/>
        <v>3659.0068114806713</v>
      </c>
    </row>
    <row r="121" spans="1:11" ht="13.5">
      <c r="A121" s="7">
        <f t="shared" si="14"/>
        <v>2096</v>
      </c>
      <c r="B121" s="38">
        <f>B120*(1+population!E107)</f>
        <v>9.347930157037343</v>
      </c>
      <c r="C121" s="38">
        <f t="shared" si="13"/>
        <v>9.347930157037343</v>
      </c>
      <c r="D121" s="13">
        <f t="shared" si="15"/>
        <v>0</v>
      </c>
      <c r="E121" s="13"/>
      <c r="F121" s="3">
        <f>F$30-F$28*MIN($B$28,$A121-$A$30)</f>
        <v>0</v>
      </c>
      <c r="G121" s="3">
        <f>G$30-G$28*MIN($B$28,$A121-$A$30)</f>
        <v>0</v>
      </c>
      <c r="H121" s="3">
        <f t="shared" si="16"/>
        <v>0</v>
      </c>
      <c r="I121" s="3">
        <f t="shared" si="17"/>
        <v>0</v>
      </c>
      <c r="J121" s="3">
        <f t="shared" si="18"/>
        <v>0</v>
      </c>
      <c r="K121" s="5">
        <f t="shared" si="19"/>
        <v>3659.0068114806713</v>
      </c>
    </row>
    <row r="122" spans="1:11" ht="13.5">
      <c r="A122" s="7">
        <f t="shared" si="14"/>
        <v>2097</v>
      </c>
      <c r="B122" s="38">
        <f>B121*(1+population!E108)</f>
        <v>9.336712640848898</v>
      </c>
      <c r="C122" s="38">
        <f t="shared" si="13"/>
        <v>9.336712640848898</v>
      </c>
      <c r="D122" s="13">
        <f t="shared" si="15"/>
        <v>0</v>
      </c>
      <c r="E122" s="13"/>
      <c r="F122" s="3">
        <f>F$30-F$28*MIN($B$28,$A122-$A$30)</f>
        <v>0</v>
      </c>
      <c r="G122" s="3">
        <f>G$30-G$28*MIN($B$28,$A122-$A$30)</f>
        <v>0</v>
      </c>
      <c r="H122" s="3">
        <f t="shared" si="16"/>
        <v>0</v>
      </c>
      <c r="I122" s="3">
        <f t="shared" si="17"/>
        <v>0</v>
      </c>
      <c r="J122" s="3">
        <f t="shared" si="18"/>
        <v>0</v>
      </c>
      <c r="K122" s="5">
        <f t="shared" si="19"/>
        <v>3659.0068114806713</v>
      </c>
    </row>
    <row r="123" spans="1:11" ht="13.5">
      <c r="A123" s="7">
        <f t="shared" si="14"/>
        <v>2098</v>
      </c>
      <c r="B123" s="38">
        <f>B122*(1+population!E109)</f>
        <v>9.325508585679879</v>
      </c>
      <c r="C123" s="38">
        <f t="shared" si="13"/>
        <v>9.325508585679879</v>
      </c>
      <c r="D123" s="13">
        <f t="shared" si="15"/>
        <v>0</v>
      </c>
      <c r="E123" s="13"/>
      <c r="F123" s="3">
        <f>F$30-F$28*MIN($B$28,$A123-$A$30)</f>
        <v>0</v>
      </c>
      <c r="G123" s="3">
        <f>G$30-G$28*MIN($B$28,$A123-$A$30)</f>
        <v>0</v>
      </c>
      <c r="H123" s="3">
        <f t="shared" si="16"/>
        <v>0</v>
      </c>
      <c r="I123" s="3">
        <f t="shared" si="17"/>
        <v>0</v>
      </c>
      <c r="J123" s="3">
        <f t="shared" si="18"/>
        <v>0</v>
      </c>
      <c r="K123" s="5">
        <f t="shared" si="19"/>
        <v>3659.0068114806713</v>
      </c>
    </row>
    <row r="124" spans="1:11" ht="13.5">
      <c r="A124" s="7">
        <f t="shared" si="14"/>
        <v>2099</v>
      </c>
      <c r="B124" s="38">
        <f>B123*(1+population!E110)</f>
        <v>9.314317975377064</v>
      </c>
      <c r="C124" s="38">
        <f t="shared" si="13"/>
        <v>9.314317975377064</v>
      </c>
      <c r="D124" s="13">
        <f t="shared" si="15"/>
        <v>0</v>
      </c>
      <c r="E124" s="13"/>
      <c r="F124" s="3">
        <f>F$30-F$28*MIN($B$28,$A124-$A$30)</f>
        <v>0</v>
      </c>
      <c r="G124" s="3">
        <f>G$30-G$28*MIN($B$28,$A124-$A$30)</f>
        <v>0</v>
      </c>
      <c r="H124" s="3">
        <f t="shared" si="16"/>
        <v>0</v>
      </c>
      <c r="I124" s="3">
        <f t="shared" si="17"/>
        <v>0</v>
      </c>
      <c r="J124" s="3">
        <f t="shared" si="18"/>
        <v>0</v>
      </c>
      <c r="K124" s="5">
        <f t="shared" si="19"/>
        <v>3659.0068114806713</v>
      </c>
    </row>
    <row r="125" spans="1:11" ht="13.5">
      <c r="A125" s="7">
        <f t="shared" si="14"/>
        <v>2100</v>
      </c>
      <c r="B125" s="38">
        <f>B124*(1+population!E111)</f>
        <v>9.30314079380661</v>
      </c>
      <c r="C125" s="38">
        <f t="shared" si="13"/>
        <v>9.30314079380661</v>
      </c>
      <c r="D125" s="13">
        <f t="shared" si="15"/>
        <v>0</v>
      </c>
      <c r="E125" s="13"/>
      <c r="F125" s="3">
        <f>F$30-F$28*MIN($B$28,$A125-$A$30)</f>
        <v>0</v>
      </c>
      <c r="G125" s="3">
        <f>G$30-G$28*MIN($B$28,$A125-$A$30)</f>
        <v>0</v>
      </c>
      <c r="H125" s="3">
        <f t="shared" si="16"/>
        <v>0</v>
      </c>
      <c r="I125" s="3">
        <f t="shared" si="17"/>
        <v>0</v>
      </c>
      <c r="J125" s="3">
        <f t="shared" si="18"/>
        <v>0</v>
      </c>
      <c r="K125" s="5">
        <f t="shared" si="19"/>
        <v>3659.0068114806713</v>
      </c>
    </row>
    <row r="126" spans="1:11" ht="13.5">
      <c r="A126" s="7">
        <f t="shared" si="14"/>
        <v>2101</v>
      </c>
      <c r="B126" s="38">
        <f>B125*(1+population!E112)</f>
        <v>9.290116396695282</v>
      </c>
      <c r="C126" s="38">
        <f t="shared" si="13"/>
        <v>9.290116396695282</v>
      </c>
      <c r="D126" s="13">
        <f t="shared" si="15"/>
        <v>0</v>
      </c>
      <c r="E126" s="13"/>
      <c r="F126" s="3">
        <f>F$30-F$28*MIN($B$28,$A126-$A$30)</f>
        <v>0</v>
      </c>
      <c r="G126" s="3">
        <f>G$30-G$28*MIN($B$28,$A126-$A$30)</f>
        <v>0</v>
      </c>
      <c r="H126" s="3">
        <f t="shared" si="16"/>
        <v>0</v>
      </c>
      <c r="I126" s="3">
        <f t="shared" si="17"/>
        <v>0</v>
      </c>
      <c r="J126" s="3">
        <f t="shared" si="18"/>
        <v>0</v>
      </c>
      <c r="K126" s="5">
        <f t="shared" si="19"/>
        <v>3659.0068114806713</v>
      </c>
    </row>
    <row r="127" spans="1:11" ht="13.5">
      <c r="A127" s="7">
        <f t="shared" si="14"/>
        <v>2102</v>
      </c>
      <c r="B127" s="38">
        <f>B126*(1+population!E113)</f>
        <v>9.27711023373991</v>
      </c>
      <c r="C127" s="38">
        <f t="shared" si="13"/>
        <v>9.27711023373991</v>
      </c>
      <c r="D127" s="13">
        <f t="shared" si="15"/>
        <v>0</v>
      </c>
      <c r="E127" s="13"/>
      <c r="F127" s="3">
        <f>F$30-F$28*MIN($B$28,$A127-$A$30)</f>
        <v>0</v>
      </c>
      <c r="G127" s="3">
        <f>G$30-G$28*MIN($B$28,$A127-$A$30)</f>
        <v>0</v>
      </c>
      <c r="H127" s="3">
        <f t="shared" si="16"/>
        <v>0</v>
      </c>
      <c r="I127" s="3">
        <f t="shared" si="17"/>
        <v>0</v>
      </c>
      <c r="J127" s="3">
        <f t="shared" si="18"/>
        <v>0</v>
      </c>
      <c r="K127" s="5">
        <f t="shared" si="19"/>
        <v>3659.0068114806713</v>
      </c>
    </row>
    <row r="128" spans="1:11" ht="13.5">
      <c r="A128" s="7">
        <f>A127+1</f>
        <v>2103</v>
      </c>
      <c r="B128" s="38">
        <f>B127*(1+population!E114)</f>
        <v>9.264122279412675</v>
      </c>
      <c r="C128" s="38">
        <f t="shared" si="13"/>
        <v>9.264122279412675</v>
      </c>
      <c r="D128" s="13">
        <f>B128-C128</f>
        <v>0</v>
      </c>
      <c r="E128" s="13"/>
      <c r="F128" s="3">
        <f>F$30-F$28*MIN($B$28,$A128-$A$30)</f>
        <v>0</v>
      </c>
      <c r="G128" s="3">
        <f>G$30-G$28*MIN($B$28,$A128-$A$30)</f>
        <v>0</v>
      </c>
      <c r="H128" s="3">
        <f>I128+J128</f>
        <v>0</v>
      </c>
      <c r="I128" s="3">
        <f>F128*C128</f>
        <v>0</v>
      </c>
      <c r="J128" s="3">
        <f>G128*D128</f>
        <v>0</v>
      </c>
      <c r="K128" s="5">
        <f>K127+(C128*(F128-F$26)+D128*(G128-G$26))/(100*B$26)</f>
        <v>3659.0068114806713</v>
      </c>
    </row>
    <row r="129" spans="1:11" ht="13.5">
      <c r="A129" s="7">
        <f>A128+1</f>
        <v>2104</v>
      </c>
      <c r="B129" s="38">
        <f>B128*(1+population!E115)</f>
        <v>9.251152508221498</v>
      </c>
      <c r="C129" s="38">
        <f t="shared" si="13"/>
        <v>9.251152508221498</v>
      </c>
      <c r="D129" s="13">
        <f>B129-C129</f>
        <v>0</v>
      </c>
      <c r="E129" s="13"/>
      <c r="F129" s="3">
        <f>F$30-F$28*MIN($B$28,$A129-$A$30)</f>
        <v>0</v>
      </c>
      <c r="G129" s="3">
        <f>G$30-G$28*MIN($B$28,$A129-$A$30)</f>
        <v>0</v>
      </c>
      <c r="H129" s="3">
        <f>I129+J129</f>
        <v>0</v>
      </c>
      <c r="I129" s="3">
        <f>F129*C129</f>
        <v>0</v>
      </c>
      <c r="J129" s="3">
        <f>G129*D129</f>
        <v>0</v>
      </c>
      <c r="K129" s="5">
        <f>K128+(C129*(F129-F$26)+D129*(G129-G$26))/(100*B$26)</f>
        <v>3659.0068114806713</v>
      </c>
    </row>
    <row r="130" spans="1:11" ht="13.5">
      <c r="A130" s="7">
        <f>A129+1</f>
        <v>2105</v>
      </c>
      <c r="B130" s="38">
        <f>B129*(1+population!E116)</f>
        <v>9.238200894709989</v>
      </c>
      <c r="C130" s="38">
        <f t="shared" si="13"/>
        <v>9.238200894709989</v>
      </c>
      <c r="D130" s="13">
        <f>B130-C130</f>
        <v>0</v>
      </c>
      <c r="E130" s="13"/>
      <c r="F130" s="3">
        <f>F$30-F$28*MIN($B$28,$A130-$A$30)</f>
        <v>0</v>
      </c>
      <c r="G130" s="3">
        <f>G$30-G$28*MIN($B$28,$A130-$A$30)</f>
        <v>0</v>
      </c>
      <c r="H130" s="3">
        <f>I130+J130</f>
        <v>0</v>
      </c>
      <c r="I130" s="3">
        <f>F130*C130</f>
        <v>0</v>
      </c>
      <c r="J130" s="3">
        <f>G130*D130</f>
        <v>0</v>
      </c>
      <c r="K130" s="5">
        <f>K129+(C130*(F130-F$26)+D130*(G130-G$26))/(100*B$26)</f>
        <v>3659.0068114806713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3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2.75"/>
  <cols>
    <col min="1" max="1" width="8.8515625" style="62" customWidth="1"/>
    <col min="2" max="3" width="8.8515625" style="65" customWidth="1"/>
    <col min="4" max="4" width="11.28125" style="66" bestFit="1" customWidth="1"/>
    <col min="5" max="5" width="8.8515625" style="77" customWidth="1"/>
    <col min="6" max="6" width="8.8515625" style="63" customWidth="1"/>
    <col min="7" max="8" width="8.8515625" style="62" customWidth="1"/>
    <col min="9" max="9" width="8.8515625" style="79" customWidth="1"/>
    <col min="10" max="14" width="8.8515625" style="74" customWidth="1"/>
    <col min="15" max="15" width="11.57421875" style="99" customWidth="1"/>
    <col min="16" max="16" width="8.8515625" style="99" customWidth="1"/>
    <col min="17" max="16384" width="8.8515625" style="62" customWidth="1"/>
  </cols>
  <sheetData>
    <row r="1" spans="2:18" ht="14.25" thickBot="1">
      <c r="B1" s="108" t="s">
        <v>22</v>
      </c>
      <c r="C1" s="108"/>
      <c r="D1" s="109"/>
      <c r="E1" s="116" t="s">
        <v>50</v>
      </c>
      <c r="F1" s="114"/>
      <c r="G1" s="113"/>
      <c r="H1" s="113"/>
      <c r="I1" s="115"/>
      <c r="J1" s="74" t="s">
        <v>33</v>
      </c>
      <c r="O1" s="122" t="s">
        <v>1</v>
      </c>
      <c r="P1" s="123"/>
      <c r="Q1" s="111"/>
      <c r="R1" s="111"/>
    </row>
    <row r="2" spans="2:16" ht="13.5" thickBot="1">
      <c r="B2" s="106" t="s">
        <v>52</v>
      </c>
      <c r="C2" s="106"/>
      <c r="D2" s="107"/>
      <c r="E2" s="111"/>
      <c r="F2" s="110"/>
      <c r="G2" s="111"/>
      <c r="H2" s="111"/>
      <c r="I2" s="112"/>
      <c r="J2" s="119" t="s">
        <v>34</v>
      </c>
      <c r="K2" s="119"/>
      <c r="L2" s="119"/>
      <c r="M2" s="119"/>
      <c r="N2" s="119"/>
      <c r="O2" s="120" t="s">
        <v>45</v>
      </c>
      <c r="P2" s="121"/>
    </row>
    <row r="3" spans="2:14" ht="13.5" thickBot="1">
      <c r="B3" s="65" t="s">
        <v>26</v>
      </c>
      <c r="E3" s="105" t="s">
        <v>54</v>
      </c>
      <c r="J3" s="117" t="s">
        <v>51</v>
      </c>
      <c r="K3" s="118"/>
      <c r="L3" s="118"/>
      <c r="M3" s="118"/>
      <c r="N3" s="118"/>
    </row>
    <row r="4" spans="2:16" s="67" customFormat="1" ht="118.5">
      <c r="B4" s="68" t="s">
        <v>27</v>
      </c>
      <c r="C4" s="69" t="s">
        <v>37</v>
      </c>
      <c r="D4" s="69" t="s">
        <v>38</v>
      </c>
      <c r="E4" s="78" t="s">
        <v>35</v>
      </c>
      <c r="F4" s="67" t="s">
        <v>39</v>
      </c>
      <c r="G4" s="67" t="s">
        <v>36</v>
      </c>
      <c r="H4" s="67" t="s">
        <v>40</v>
      </c>
      <c r="I4" s="80" t="s">
        <v>49</v>
      </c>
      <c r="J4" s="75" t="s">
        <v>53</v>
      </c>
      <c r="K4" s="75" t="s">
        <v>29</v>
      </c>
      <c r="L4" s="75" t="s">
        <v>30</v>
      </c>
      <c r="M4" s="75" t="s">
        <v>31</v>
      </c>
      <c r="N4" s="75" t="s">
        <v>32</v>
      </c>
      <c r="O4" s="100" t="s">
        <v>28</v>
      </c>
      <c r="P4" s="100" t="s">
        <v>46</v>
      </c>
    </row>
    <row r="5" spans="1:14" ht="12.75">
      <c r="A5" s="62">
        <v>1950</v>
      </c>
      <c r="B5" s="65">
        <v>2519</v>
      </c>
      <c r="C5" s="66"/>
      <c r="D5" s="62"/>
      <c r="J5" s="74">
        <v>2529346</v>
      </c>
      <c r="K5" s="74">
        <v>812026</v>
      </c>
      <c r="L5" s="74">
        <v>200461</v>
      </c>
      <c r="M5" s="74">
        <v>1516859</v>
      </c>
      <c r="N5" s="74">
        <v>1170205</v>
      </c>
    </row>
    <row r="6" spans="1:14" ht="12.75">
      <c r="A6" s="62">
        <v>1955</v>
      </c>
      <c r="B6" s="65">
        <v>2756</v>
      </c>
      <c r="C6" s="70">
        <v>0.018000000000000002</v>
      </c>
      <c r="D6" s="77">
        <v>0.001204</v>
      </c>
      <c r="J6" s="74">
        <v>2763453</v>
      </c>
      <c r="K6" s="74">
        <v>862810</v>
      </c>
      <c r="L6" s="74">
        <v>221657</v>
      </c>
      <c r="M6" s="74">
        <v>1678986</v>
      </c>
      <c r="N6" s="74">
        <v>1299746</v>
      </c>
    </row>
    <row r="7" spans="1:14" ht="12.75">
      <c r="A7" s="62">
        <v>1960</v>
      </c>
      <c r="B7" s="65">
        <v>3021</v>
      </c>
      <c r="C7" s="70">
        <v>0.01841</v>
      </c>
      <c r="D7" s="77">
        <v>0.0011719999999999999</v>
      </c>
      <c r="J7" s="74">
        <v>3023358</v>
      </c>
      <c r="K7" s="74">
        <v>914618</v>
      </c>
      <c r="L7" s="74">
        <v>247268</v>
      </c>
      <c r="M7" s="74">
        <v>1861471</v>
      </c>
      <c r="N7" s="74">
        <v>1459565</v>
      </c>
    </row>
    <row r="8" spans="1:14" ht="12.75">
      <c r="A8" s="62">
        <v>1965</v>
      </c>
      <c r="B8" s="65">
        <v>3335</v>
      </c>
      <c r="C8" s="70">
        <v>0.01974</v>
      </c>
      <c r="D8" s="77">
        <v>0.001089</v>
      </c>
      <c r="J8" s="74">
        <v>3331670</v>
      </c>
      <c r="K8" s="74">
        <v>965620</v>
      </c>
      <c r="L8" s="74">
        <v>277753</v>
      </c>
      <c r="M8" s="74">
        <v>2088297</v>
      </c>
      <c r="N8" s="74">
        <v>1645879</v>
      </c>
    </row>
    <row r="9" spans="1:14" ht="12.75">
      <c r="A9" s="62">
        <v>1970</v>
      </c>
      <c r="B9" s="65">
        <v>3692</v>
      </c>
      <c r="C9" s="70">
        <v>0.02037</v>
      </c>
      <c r="D9" s="77">
        <v>0.0008309999999999999</v>
      </c>
      <c r="J9" s="74">
        <v>3685777</v>
      </c>
      <c r="K9" s="74">
        <v>1007477</v>
      </c>
      <c r="L9" s="74">
        <v>314813</v>
      </c>
      <c r="M9" s="74">
        <v>2363487</v>
      </c>
      <c r="N9" s="74">
        <v>1858153</v>
      </c>
    </row>
    <row r="10" spans="1:14" ht="12.75">
      <c r="A10" s="62">
        <v>1975</v>
      </c>
      <c r="B10" s="65">
        <v>4068</v>
      </c>
      <c r="C10" s="70">
        <v>0.01938</v>
      </c>
      <c r="D10" s="77">
        <v>0.0007790000000000001</v>
      </c>
      <c r="J10" s="74">
        <v>4061317</v>
      </c>
      <c r="K10" s="74">
        <v>1046894</v>
      </c>
      <c r="L10" s="74">
        <v>357413</v>
      </c>
      <c r="M10" s="74">
        <v>2657009</v>
      </c>
      <c r="N10" s="74">
        <v>2098607</v>
      </c>
    </row>
    <row r="11" spans="1:14" ht="12.75">
      <c r="A11" s="62">
        <v>1980</v>
      </c>
      <c r="B11" s="65">
        <v>4435</v>
      </c>
      <c r="C11" s="70">
        <v>0.01726</v>
      </c>
      <c r="D11" s="77">
        <v>0.0006670000000000001</v>
      </c>
      <c r="J11" s="74">
        <v>4437609</v>
      </c>
      <c r="K11" s="74">
        <v>1081847</v>
      </c>
      <c r="L11" s="74">
        <v>405847</v>
      </c>
      <c r="M11" s="74">
        <v>2949915</v>
      </c>
      <c r="N11" s="74">
        <v>2369543</v>
      </c>
    </row>
    <row r="12" spans="1:14" ht="12.75">
      <c r="A12" s="62">
        <v>1985</v>
      </c>
      <c r="B12" s="65">
        <v>4831</v>
      </c>
      <c r="C12" s="70">
        <v>0.01712</v>
      </c>
      <c r="D12" s="77">
        <v>0.0005859999999999999</v>
      </c>
      <c r="J12" s="74">
        <v>4846247</v>
      </c>
      <c r="K12" s="74">
        <v>1113543</v>
      </c>
      <c r="L12" s="74">
        <v>461088</v>
      </c>
      <c r="M12" s="74">
        <v>3271617</v>
      </c>
      <c r="N12" s="74">
        <v>2673723</v>
      </c>
    </row>
    <row r="13" spans="1:14" ht="12.75">
      <c r="A13" s="62">
        <v>1990</v>
      </c>
      <c r="B13" s="65">
        <v>5264</v>
      </c>
      <c r="C13" s="70">
        <v>0.017150000000000002</v>
      </c>
      <c r="D13" s="77">
        <v>0.000596</v>
      </c>
      <c r="J13" s="74">
        <v>5290452</v>
      </c>
      <c r="K13" s="74">
        <v>1147345</v>
      </c>
      <c r="L13" s="74">
        <v>524764</v>
      </c>
      <c r="M13" s="74">
        <v>3618343</v>
      </c>
      <c r="N13" s="74">
        <v>2994940</v>
      </c>
    </row>
    <row r="14" spans="1:14" ht="12.75">
      <c r="A14" s="62">
        <v>1995</v>
      </c>
      <c r="B14" s="65">
        <v>5674</v>
      </c>
      <c r="C14" s="70">
        <v>0.01503</v>
      </c>
      <c r="D14" s="77">
        <v>0.000432</v>
      </c>
      <c r="J14" s="74">
        <v>5713073</v>
      </c>
      <c r="K14" s="74">
        <v>1174680</v>
      </c>
      <c r="L14" s="74">
        <v>599098</v>
      </c>
      <c r="M14" s="74">
        <v>3939294</v>
      </c>
      <c r="N14" s="74">
        <v>3320798</v>
      </c>
    </row>
    <row r="15" spans="1:14" ht="12.75">
      <c r="A15" s="62">
        <v>2000</v>
      </c>
      <c r="B15" s="65">
        <v>6071</v>
      </c>
      <c r="C15" s="70">
        <v>0.013500000000000002</v>
      </c>
      <c r="D15" s="77">
        <v>0.00033600000000000004</v>
      </c>
      <c r="J15" s="74">
        <v>6115367</v>
      </c>
      <c r="K15" s="74">
        <v>1194967</v>
      </c>
      <c r="L15" s="74">
        <v>676929</v>
      </c>
      <c r="M15" s="74">
        <v>4243472</v>
      </c>
      <c r="N15" s="74">
        <v>3646339</v>
      </c>
    </row>
    <row r="16" spans="1:16" ht="12.75">
      <c r="A16" s="62">
        <v>2005</v>
      </c>
      <c r="B16" s="65">
        <v>6454</v>
      </c>
      <c r="C16" s="70">
        <v>0.012240000000000001</v>
      </c>
      <c r="D16" s="77">
        <v>0.000249</v>
      </c>
      <c r="F16" s="63">
        <v>6514.8</v>
      </c>
      <c r="H16" s="62">
        <v>4434</v>
      </c>
      <c r="I16" s="81">
        <f>F16-H16</f>
        <v>2080.8</v>
      </c>
      <c r="J16" s="74">
        <v>6512276</v>
      </c>
      <c r="K16" s="74">
        <v>1216550</v>
      </c>
      <c r="L16" s="74">
        <v>761846</v>
      </c>
      <c r="M16" s="74">
        <v>4533880</v>
      </c>
      <c r="N16" s="74">
        <v>3976103</v>
      </c>
      <c r="O16" s="101">
        <v>6462236772</v>
      </c>
      <c r="P16" s="102"/>
    </row>
    <row r="17" spans="1:16" ht="12.75">
      <c r="A17" s="62">
        <v>2006</v>
      </c>
      <c r="D17" s="62"/>
      <c r="E17" s="77">
        <f>E21</f>
        <v>0.01188825800798865</v>
      </c>
      <c r="F17" s="63">
        <f>F16*(1+E17)</f>
        <v>6592.249623270444</v>
      </c>
      <c r="G17" s="77">
        <f>G21</f>
        <v>0.0033765696923602206</v>
      </c>
      <c r="H17" s="63">
        <f>H16*(1+G17)</f>
        <v>4448.971710015925</v>
      </c>
      <c r="I17" s="82">
        <f>(F17-H17)/(F16-H16)-1</f>
        <v>0.030025909868569345</v>
      </c>
      <c r="O17" s="101">
        <v>6537993362</v>
      </c>
      <c r="P17" s="102">
        <f aca="true" t="shared" si="0" ref="P16:P61">O17/O16-1</f>
        <v>0.011722967243825488</v>
      </c>
    </row>
    <row r="18" spans="1:16" ht="12.75">
      <c r="A18" s="62">
        <v>2007</v>
      </c>
      <c r="D18" s="62"/>
      <c r="E18" s="77">
        <f>E21</f>
        <v>0.01188825800798865</v>
      </c>
      <c r="F18" s="63">
        <f>F17*(1+E18)</f>
        <v>6670.619987644949</v>
      </c>
      <c r="G18" s="77">
        <f>G21</f>
        <v>0.0033765696923602206</v>
      </c>
      <c r="H18" s="63">
        <f aca="true" t="shared" si="1" ref="H18:H81">H17*(1+G18)</f>
        <v>4463.993973054133</v>
      </c>
      <c r="I18" s="82">
        <f aca="true" t="shared" si="2" ref="I18:I81">(F18-H18)/(F17-H17)-1</f>
        <v>0.029556643561965412</v>
      </c>
      <c r="O18" s="101">
        <v>6614762577</v>
      </c>
      <c r="P18" s="102">
        <f t="shared" si="0"/>
        <v>0.011742014827698766</v>
      </c>
    </row>
    <row r="19" spans="1:16" ht="12.75">
      <c r="A19" s="62">
        <v>2008</v>
      </c>
      <c r="D19" s="62"/>
      <c r="E19" s="77">
        <f>E21</f>
        <v>0.01188825800798865</v>
      </c>
      <c r="F19" s="63">
        <f>F18*(1+E19)</f>
        <v>6749.922039131318</v>
      </c>
      <c r="G19" s="77">
        <f>G21</f>
        <v>0.0033765696923602206</v>
      </c>
      <c r="H19" s="63">
        <f t="shared" si="1"/>
        <v>4479.066959810426</v>
      </c>
      <c r="I19" s="82">
        <f t="shared" si="2"/>
        <v>0.029107363144173837</v>
      </c>
      <c r="O19" s="101">
        <v>6691337751</v>
      </c>
      <c r="P19" s="102">
        <f t="shared" si="0"/>
        <v>0.011576405518507471</v>
      </c>
    </row>
    <row r="20" spans="1:16" ht="12.75">
      <c r="A20" s="71">
        <v>2009</v>
      </c>
      <c r="D20" s="62"/>
      <c r="E20" s="77">
        <f>E21</f>
        <v>0.01188825800798865</v>
      </c>
      <c r="F20" s="63">
        <f>F19*(1+E20)</f>
        <v>6830.166853866321</v>
      </c>
      <c r="G20" s="77">
        <f>G21</f>
        <v>0.0033765696923602206</v>
      </c>
      <c r="H20" s="63">
        <f t="shared" si="1"/>
        <v>4494.190841556974</v>
      </c>
      <c r="I20" s="82">
        <f t="shared" si="2"/>
        <v>0.02867683348949268</v>
      </c>
      <c r="J20" s="76">
        <f>(J21/J16)^0.2-1</f>
        <v>0.01188825800798865</v>
      </c>
      <c r="K20" s="76">
        <f>(K21/K16)^0.2-1</f>
        <v>0.0033765696923602206</v>
      </c>
      <c r="L20" s="76">
        <f>(L21/L16)^0.2-1</f>
        <v>0.023266829056403537</v>
      </c>
      <c r="M20" s="76">
        <f>(M21/M16)^0.2-1</f>
        <v>0.012178367829237535</v>
      </c>
      <c r="N20" s="76">
        <f>(N21/N16)^0.2-1</f>
        <v>0.01624359698043265</v>
      </c>
      <c r="O20" s="101">
        <v>6768167712</v>
      </c>
      <c r="P20" s="102">
        <f t="shared" si="0"/>
        <v>0.011482003129870133</v>
      </c>
    </row>
    <row r="21" spans="1:16" ht="12.75">
      <c r="A21" s="62">
        <v>2010</v>
      </c>
      <c r="B21" s="65">
        <v>6830</v>
      </c>
      <c r="C21" s="72">
        <v>0.01134</v>
      </c>
      <c r="D21" s="77">
        <v>0.00019800000000000002</v>
      </c>
      <c r="E21" s="77">
        <f>J20</f>
        <v>0.01188825800798865</v>
      </c>
      <c r="F21" s="63">
        <f>F20*(1+E21)</f>
        <v>6911.365639662696</v>
      </c>
      <c r="G21" s="77">
        <f>K20</f>
        <v>0.0033765696923602206</v>
      </c>
      <c r="H21" s="63">
        <f t="shared" si="1"/>
        <v>4509.365790144258</v>
      </c>
      <c r="I21" s="82">
        <f t="shared" si="2"/>
        <v>0.02826391917604476</v>
      </c>
      <c r="J21" s="74">
        <v>6908688</v>
      </c>
      <c r="K21" s="74">
        <v>1237228</v>
      </c>
      <c r="L21" s="74">
        <v>854696</v>
      </c>
      <c r="M21" s="74">
        <v>4816763</v>
      </c>
      <c r="N21" s="74">
        <v>4309697</v>
      </c>
      <c r="O21" s="101">
        <v>6845146634</v>
      </c>
      <c r="P21" s="102">
        <f t="shared" si="0"/>
        <v>0.011373672355003306</v>
      </c>
    </row>
    <row r="22" spans="1:16" ht="12.75">
      <c r="A22" s="62">
        <v>2011</v>
      </c>
      <c r="D22" s="62"/>
      <c r="E22" s="77">
        <f>E26</f>
        <v>0.011140398257641015</v>
      </c>
      <c r="F22" s="63">
        <f>F21*(1+E22)</f>
        <v>6988.361005392714</v>
      </c>
      <c r="G22" s="77">
        <f>G26</f>
        <v>0.0028317349401316694</v>
      </c>
      <c r="H22" s="63">
        <f t="shared" si="1"/>
        <v>4522.135118810044</v>
      </c>
      <c r="I22" s="82">
        <f t="shared" si="2"/>
        <v>0.026738568313028344</v>
      </c>
      <c r="O22" s="101">
        <v>6922386267</v>
      </c>
      <c r="P22" s="102">
        <f t="shared" si="0"/>
        <v>0.01128385367471152</v>
      </c>
    </row>
    <row r="23" spans="1:16" ht="12.75">
      <c r="A23" s="62">
        <v>2012</v>
      </c>
      <c r="D23" s="62"/>
      <c r="E23" s="77">
        <f>E26</f>
        <v>0.011140398257641015</v>
      </c>
      <c r="F23" s="63">
        <f>F22*(1+E23)</f>
        <v>7066.214130160957</v>
      </c>
      <c r="G23" s="77">
        <f>G26</f>
        <v>0.0028317349401316694</v>
      </c>
      <c r="H23" s="63">
        <f t="shared" si="1"/>
        <v>4534.940606829975</v>
      </c>
      <c r="I23" s="82">
        <f t="shared" si="2"/>
        <v>0.026375376684755203</v>
      </c>
      <c r="O23" s="101">
        <v>6999374801</v>
      </c>
      <c r="P23" s="102">
        <f t="shared" si="0"/>
        <v>0.011121675536514886</v>
      </c>
    </row>
    <row r="24" spans="1:16" ht="12.75">
      <c r="A24" s="62">
        <v>2013</v>
      </c>
      <c r="D24" s="62"/>
      <c r="E24" s="77">
        <f>E26</f>
        <v>0.011140398257641015</v>
      </c>
      <c r="F24" s="63">
        <f>F23*(1+E24)</f>
        <v>7144.934569744721</v>
      </c>
      <c r="G24" s="77">
        <f>G26</f>
        <v>0.0028317349401316694</v>
      </c>
      <c r="H24" s="63">
        <f t="shared" si="1"/>
        <v>4547.782356597757</v>
      </c>
      <c r="I24" s="82">
        <f t="shared" si="2"/>
        <v>0.026025907199981102</v>
      </c>
      <c r="O24" s="101">
        <v>7076104304</v>
      </c>
      <c r="P24" s="102">
        <f t="shared" si="0"/>
        <v>0.010962336663131289</v>
      </c>
    </row>
    <row r="25" spans="1:16" ht="12.75">
      <c r="A25" s="71">
        <v>2014</v>
      </c>
      <c r="D25" s="62"/>
      <c r="E25" s="77">
        <f>E26</f>
        <v>0.011140398257641015</v>
      </c>
      <c r="F25" s="63">
        <f>F24*(1+E25)</f>
        <v>7224.5319863764635</v>
      </c>
      <c r="G25" s="77">
        <f>G26</f>
        <v>0.0028317349401316694</v>
      </c>
      <c r="H25" s="63">
        <f t="shared" si="1"/>
        <v>4560.660470797049</v>
      </c>
      <c r="I25" s="82">
        <f t="shared" si="2"/>
        <v>0.025689407842448775</v>
      </c>
      <c r="J25" s="76">
        <f>(J26/J21)^0.2-1</f>
        <v>0.011140398257641015</v>
      </c>
      <c r="K25" s="76">
        <f>(K26/K21)^0.2-1</f>
        <v>0.0028317349401316694</v>
      </c>
      <c r="L25" s="76">
        <f>(L26/L21)^0.2-1</f>
        <v>0.022424494623492386</v>
      </c>
      <c r="M25" s="76">
        <f>(M26/M21)^0.2-1</f>
        <v>0.011192377982585322</v>
      </c>
      <c r="N25" s="76">
        <f>(N26/N21)^0.2-1</f>
        <v>0.015026598503393274</v>
      </c>
      <c r="O25" s="101">
        <v>7152719908</v>
      </c>
      <c r="P25" s="102">
        <f t="shared" si="0"/>
        <v>0.010827370641878442</v>
      </c>
    </row>
    <row r="26" spans="1:16" ht="12.75">
      <c r="A26" s="62">
        <v>2015</v>
      </c>
      <c r="B26" s="65">
        <v>7197</v>
      </c>
      <c r="C26" s="72">
        <v>0.01047</v>
      </c>
      <c r="D26" s="77">
        <v>0.000157</v>
      </c>
      <c r="E26" s="77">
        <f>J25</f>
        <v>0.011140398257641015</v>
      </c>
      <c r="F26" s="63">
        <f>F25*(1+E26)</f>
        <v>7305.016149929764</v>
      </c>
      <c r="G26" s="77">
        <f>K25</f>
        <v>0.0028317349401316694</v>
      </c>
      <c r="H26" s="63">
        <f t="shared" si="1"/>
        <v>4573.575052402282</v>
      </c>
      <c r="I26" s="82">
        <f t="shared" si="2"/>
        <v>0.025365180547519683</v>
      </c>
      <c r="J26" s="74">
        <v>7302186</v>
      </c>
      <c r="K26" s="74">
        <v>1254845</v>
      </c>
      <c r="L26" s="74">
        <v>954922</v>
      </c>
      <c r="M26" s="74">
        <v>5092420</v>
      </c>
      <c r="N26" s="74">
        <v>4643376</v>
      </c>
      <c r="O26" s="101">
        <v>7228908829</v>
      </c>
      <c r="P26" s="102">
        <f t="shared" si="0"/>
        <v>0.010651741153010263</v>
      </c>
    </row>
    <row r="27" spans="1:16" ht="12.75">
      <c r="A27" s="62">
        <v>2016</v>
      </c>
      <c r="D27" s="62"/>
      <c r="E27" s="77">
        <f>E31</f>
        <v>0.010004267184418492</v>
      </c>
      <c r="F27" s="63">
        <f>F26*(1+E27)</f>
        <v>7378.097483280153</v>
      </c>
      <c r="G27" s="77">
        <f>G31</f>
        <v>0.0021421441568243438</v>
      </c>
      <c r="H27" s="63">
        <f t="shared" si="1"/>
        <v>4583.372309476584</v>
      </c>
      <c r="I27" s="82">
        <f t="shared" si="2"/>
        <v>0.02316875012731301</v>
      </c>
      <c r="O27" s="101">
        <v>7304562795</v>
      </c>
      <c r="P27" s="102">
        <f t="shared" si="0"/>
        <v>0.010465475189907147</v>
      </c>
    </row>
    <row r="28" spans="1:16" ht="12.75">
      <c r="A28" s="62">
        <v>2017</v>
      </c>
      <c r="D28" s="62"/>
      <c r="E28" s="77">
        <f>E31</f>
        <v>0.010004267184418492</v>
      </c>
      <c r="F28" s="63">
        <f>F27*(1+E28)</f>
        <v>7451.909941815573</v>
      </c>
      <c r="G28" s="77">
        <f>G31</f>
        <v>0.0021421441568243438</v>
      </c>
      <c r="H28" s="63">
        <f t="shared" si="1"/>
        <v>4593.190553687879</v>
      </c>
      <c r="I28" s="82">
        <f t="shared" si="2"/>
        <v>0.022898213722041705</v>
      </c>
      <c r="O28" s="101">
        <v>7379658164</v>
      </c>
      <c r="P28" s="102">
        <f t="shared" si="0"/>
        <v>0.01028061105195821</v>
      </c>
    </row>
    <row r="29" spans="1:16" ht="12.75">
      <c r="A29" s="62">
        <v>2018</v>
      </c>
      <c r="D29" s="62"/>
      <c r="E29" s="77">
        <f>E31</f>
        <v>0.010004267184418492</v>
      </c>
      <c r="F29" s="63">
        <f>F28*(1+E29)</f>
        <v>7526.460839907721</v>
      </c>
      <c r="G29" s="77">
        <f>G31</f>
        <v>0.0021421441568243438</v>
      </c>
      <c r="H29" s="63">
        <f t="shared" si="1"/>
        <v>4603.029829993643</v>
      </c>
      <c r="I29" s="82">
        <f t="shared" si="2"/>
        <v>0.022636577082427944</v>
      </c>
      <c r="O29" s="101">
        <v>7454022014</v>
      </c>
      <c r="P29" s="102">
        <f t="shared" si="0"/>
        <v>0.010076869191959048</v>
      </c>
    </row>
    <row r="30" spans="1:16" ht="12.75">
      <c r="A30" s="71">
        <v>2019</v>
      </c>
      <c r="D30" s="62"/>
      <c r="E30" s="77">
        <f>E31</f>
        <v>0.010004267184418492</v>
      </c>
      <c r="F30" s="63">
        <f>F29*(1+E30)</f>
        <v>7601.75756510322</v>
      </c>
      <c r="G30" s="77">
        <f>G31</f>
        <v>0.0021421441568243438</v>
      </c>
      <c r="H30" s="63">
        <f t="shared" si="1"/>
        <v>4612.890183447652</v>
      </c>
      <c r="I30" s="82">
        <f t="shared" si="2"/>
        <v>0.022383415760310443</v>
      </c>
      <c r="J30" s="76">
        <f>(J31/J26)^0.2-1</f>
        <v>0.010004267184418492</v>
      </c>
      <c r="K30" s="76">
        <f>(K31/K26)^0.2-1</f>
        <v>0.0021421441568243438</v>
      </c>
      <c r="L30" s="76">
        <f>(L31/L26)^0.2-1</f>
        <v>0.020998962351342687</v>
      </c>
      <c r="M30" s="76">
        <f>(M31/M26)^0.2-1</f>
        <v>0.009804475697631432</v>
      </c>
      <c r="N30" s="76">
        <f>(N31/N26)^0.2-1</f>
        <v>0.013567901392135706</v>
      </c>
      <c r="O30" s="101">
        <v>7527534849</v>
      </c>
      <c r="P30" s="102">
        <f t="shared" si="0"/>
        <v>0.009862170364124179</v>
      </c>
    </row>
    <row r="31" spans="1:16" ht="12.75">
      <c r="A31" s="62">
        <v>2020</v>
      </c>
      <c r="B31" s="65">
        <v>7540</v>
      </c>
      <c r="C31" s="72">
        <v>0.00931</v>
      </c>
      <c r="D31" s="77">
        <v>0.000112</v>
      </c>
      <c r="E31" s="77">
        <f>J30</f>
        <v>0.010004267184418492</v>
      </c>
      <c r="F31" s="63">
        <f>F30*(1+E31)</f>
        <v>7677.807578855687</v>
      </c>
      <c r="G31" s="77">
        <f>K30</f>
        <v>0.0021421441568243438</v>
      </c>
      <c r="H31" s="63">
        <f t="shared" si="1"/>
        <v>4622.771659200197</v>
      </c>
      <c r="I31" s="82">
        <f t="shared" si="2"/>
        <v>0.02213833186645786</v>
      </c>
      <c r="J31" s="74">
        <v>7674833</v>
      </c>
      <c r="K31" s="74">
        <v>1268343</v>
      </c>
      <c r="L31" s="74">
        <v>1059484</v>
      </c>
      <c r="M31" s="74">
        <v>5347006</v>
      </c>
      <c r="N31" s="74">
        <v>4967045</v>
      </c>
      <c r="O31" s="101">
        <v>7600087264</v>
      </c>
      <c r="P31" s="102">
        <f t="shared" si="0"/>
        <v>0.009638270224632484</v>
      </c>
    </row>
    <row r="32" spans="1:16" ht="12.75">
      <c r="A32" s="62">
        <v>2021</v>
      </c>
      <c r="D32" s="62"/>
      <c r="E32" s="77">
        <f>E36</f>
        <v>0.008624093917185771</v>
      </c>
      <c r="F32" s="63">
        <f>F31*(1+E32)</f>
        <v>7744.021712493819</v>
      </c>
      <c r="G32" s="77">
        <f>G36</f>
        <v>0.001379097604435664</v>
      </c>
      <c r="H32" s="63">
        <f t="shared" si="1"/>
        <v>4629.146912521253</v>
      </c>
      <c r="I32" s="82">
        <f t="shared" si="2"/>
        <v>0.019586964569576537</v>
      </c>
      <c r="O32" s="101">
        <v>7671685036</v>
      </c>
      <c r="P32" s="102">
        <f t="shared" si="0"/>
        <v>0.009420651304774319</v>
      </c>
    </row>
    <row r="33" spans="1:16" ht="12.75">
      <c r="A33" s="62">
        <v>2022</v>
      </c>
      <c r="D33" s="62"/>
      <c r="E33" s="77">
        <f>E36</f>
        <v>0.008624093917185771</v>
      </c>
      <c r="F33" s="63">
        <f>F32*(1+E33)</f>
        <v>7810.806883039091</v>
      </c>
      <c r="G33" s="77">
        <f>G36</f>
        <v>0.001379097604435664</v>
      </c>
      <c r="H33" s="63">
        <f t="shared" si="1"/>
        <v>4635.530957938892</v>
      </c>
      <c r="I33" s="82">
        <f t="shared" si="2"/>
        <v>0.019391188733545617</v>
      </c>
      <c r="O33" s="101">
        <v>7742301257</v>
      </c>
      <c r="P33" s="102">
        <f t="shared" si="0"/>
        <v>0.00920478625864174</v>
      </c>
    </row>
    <row r="34" spans="1:16" ht="12.75">
      <c r="A34" s="62">
        <v>2023</v>
      </c>
      <c r="D34" s="62"/>
      <c r="E34" s="77">
        <f>E36</f>
        <v>0.008624093917185771</v>
      </c>
      <c r="F34" s="63">
        <f>F33*(1+E34)</f>
        <v>7878.168015167422</v>
      </c>
      <c r="G34" s="77">
        <f>G36</f>
        <v>0.001379097604435664</v>
      </c>
      <c r="H34" s="63">
        <f t="shared" si="1"/>
        <v>4641.923807578273</v>
      </c>
      <c r="I34" s="82">
        <f t="shared" si="2"/>
        <v>0.01920093998981387</v>
      </c>
      <c r="O34" s="101">
        <v>7811808234</v>
      </c>
      <c r="P34" s="102">
        <f t="shared" si="0"/>
        <v>0.00897756037807973</v>
      </c>
    </row>
    <row r="35" spans="1:16" ht="12.75">
      <c r="A35" s="71">
        <v>2024</v>
      </c>
      <c r="D35" s="62"/>
      <c r="E35" s="77">
        <f>E36</f>
        <v>0.008624093917185771</v>
      </c>
      <c r="F35" s="63">
        <f>F34*(1+E35)</f>
        <v>7946.110076025595</v>
      </c>
      <c r="G35" s="77">
        <f>G36</f>
        <v>0.001379097604435664</v>
      </c>
      <c r="H35" s="63">
        <f t="shared" si="1"/>
        <v>4648.325473581277</v>
      </c>
      <c r="I35" s="82">
        <f t="shared" si="2"/>
        <v>0.01901599227612505</v>
      </c>
      <c r="J35" s="76">
        <f>(J36/J31)^0.2-1</f>
        <v>0.008624093917185771</v>
      </c>
      <c r="K35" s="76">
        <f>(K36/K31)^0.2-1</f>
        <v>0.001379097604435664</v>
      </c>
      <c r="L35" s="76">
        <f>(L36/L31)^0.2-1</f>
        <v>0.01925407673552848</v>
      </c>
      <c r="M35" s="76">
        <f>(M36/M31)^0.2-1</f>
        <v>0.008166613189165117</v>
      </c>
      <c r="N35" s="76">
        <f>(N36/N31)^0.2-1</f>
        <v>0.01201540930774092</v>
      </c>
      <c r="O35" s="101">
        <v>7880152822</v>
      </c>
      <c r="P35" s="102">
        <f t="shared" si="0"/>
        <v>0.00874888194292045</v>
      </c>
    </row>
    <row r="36" spans="1:16" ht="12.75">
      <c r="A36" s="62">
        <v>2025</v>
      </c>
      <c r="B36" s="65">
        <v>7851</v>
      </c>
      <c r="C36" s="72">
        <v>0.00809</v>
      </c>
      <c r="D36" s="77">
        <v>6.4E-05</v>
      </c>
      <c r="E36" s="77">
        <f>J35</f>
        <v>0.008624093917185771</v>
      </c>
      <c r="F36" s="63">
        <f>F35*(1+E36)</f>
        <v>8014.638075597536</v>
      </c>
      <c r="G36" s="77">
        <f>K35</f>
        <v>0.001379097604435664</v>
      </c>
      <c r="H36" s="63">
        <f t="shared" si="1"/>
        <v>4654.73596810653</v>
      </c>
      <c r="I36" s="82">
        <f t="shared" si="2"/>
        <v>0.01883613168690479</v>
      </c>
      <c r="J36" s="74">
        <v>8011533</v>
      </c>
      <c r="K36" s="74">
        <v>1277113</v>
      </c>
      <c r="L36" s="74">
        <v>1165485</v>
      </c>
      <c r="M36" s="74">
        <v>5568936</v>
      </c>
      <c r="N36" s="74">
        <v>5272708</v>
      </c>
      <c r="O36" s="101">
        <v>7947310513</v>
      </c>
      <c r="P36" s="102">
        <f t="shared" si="0"/>
        <v>0.008522384339109124</v>
      </c>
    </row>
    <row r="37" spans="1:16" ht="12.75">
      <c r="A37" s="62">
        <v>2026</v>
      </c>
      <c r="D37" s="62"/>
      <c r="E37" s="77">
        <f>E41</f>
        <v>0.007315528522445103</v>
      </c>
      <c r="F37" s="63">
        <f>F36*(1+E37)</f>
        <v>8073.2693890366445</v>
      </c>
      <c r="G37" s="77">
        <f>G41</f>
        <v>0.0007060657477331311</v>
      </c>
      <c r="H37" s="63">
        <f t="shared" si="1"/>
        <v>4658.022517738352</v>
      </c>
      <c r="I37" s="82">
        <f t="shared" si="2"/>
        <v>0.016472135805353894</v>
      </c>
      <c r="O37" s="101">
        <v>8013388045</v>
      </c>
      <c r="P37" s="102">
        <f t="shared" si="0"/>
        <v>0.008314452026495278</v>
      </c>
    </row>
    <row r="38" spans="1:16" ht="12.75">
      <c r="A38" s="62">
        <v>2027</v>
      </c>
      <c r="D38" s="62"/>
      <c r="E38" s="77">
        <f>E41</f>
        <v>0.007315528522445103</v>
      </c>
      <c r="F38" s="63">
        <f>F37*(1+E38)</f>
        <v>8132.329621521525</v>
      </c>
      <c r="G38" s="77">
        <f>G41</f>
        <v>0.0007060657477331311</v>
      </c>
      <c r="H38" s="63">
        <f t="shared" si="1"/>
        <v>4661.311387890297</v>
      </c>
      <c r="I38" s="82">
        <f t="shared" si="2"/>
        <v>0.01633011153648578</v>
      </c>
      <c r="O38" s="101">
        <v>8078489840</v>
      </c>
      <c r="P38" s="102">
        <f t="shared" si="0"/>
        <v>0.008124128600089486</v>
      </c>
    </row>
    <row r="39" spans="1:16" ht="12.75">
      <c r="A39" s="62">
        <v>2028</v>
      </c>
      <c r="D39" s="62"/>
      <c r="E39" s="77">
        <f>E41</f>
        <v>0.007315528522445103</v>
      </c>
      <c r="F39" s="63">
        <f>F38*(1+E39)</f>
        <v>8191.821910821691</v>
      </c>
      <c r="G39" s="77">
        <f>G41</f>
        <v>0.0007060657477331311</v>
      </c>
      <c r="H39" s="63">
        <f t="shared" si="1"/>
        <v>4664.602580200804</v>
      </c>
      <c r="I39" s="82">
        <f t="shared" si="2"/>
        <v>0.016191530325342818</v>
      </c>
      <c r="O39" s="101">
        <v>8142600334</v>
      </c>
      <c r="P39" s="102">
        <f t="shared" si="0"/>
        <v>0.00793595031617933</v>
      </c>
    </row>
    <row r="40" spans="1:16" ht="12.75">
      <c r="A40" s="71">
        <v>2029</v>
      </c>
      <c r="D40" s="62"/>
      <c r="E40" s="77">
        <f>E41</f>
        <v>0.007315528522445103</v>
      </c>
      <c r="F40" s="63">
        <f>F39*(1+E40)</f>
        <v>8251.749417661098</v>
      </c>
      <c r="G40" s="77">
        <f>G41</f>
        <v>0.0007060657477331311</v>
      </c>
      <c r="H40" s="63">
        <f t="shared" si="1"/>
        <v>4667.896096309471</v>
      </c>
      <c r="I40" s="82">
        <f t="shared" si="2"/>
        <v>0.016056271363417363</v>
      </c>
      <c r="J40" s="76">
        <f>(J41/J36)^0.2-1</f>
        <v>0.007315528522445103</v>
      </c>
      <c r="K40" s="76">
        <f>(K41/K36)^0.2-1</f>
        <v>0.0007060657477331311</v>
      </c>
      <c r="L40" s="76">
        <f>(L41/L36)^0.2-1</f>
        <v>0.017585918599180017</v>
      </c>
      <c r="M40" s="76">
        <f>(M41/M36)^0.2-1</f>
        <v>0.006616797935481866</v>
      </c>
      <c r="N40" s="76">
        <f>(N41/N36)^0.2-1</f>
        <v>0.010521946877989574</v>
      </c>
      <c r="O40" s="101">
        <v>8205716779</v>
      </c>
      <c r="P40" s="102">
        <f t="shared" si="0"/>
        <v>0.007751386831114981</v>
      </c>
    </row>
    <row r="41" spans="1:16" ht="12.75">
      <c r="A41" s="62">
        <v>2030</v>
      </c>
      <c r="B41" s="65">
        <v>8130</v>
      </c>
      <c r="C41" s="70">
        <v>0.00698</v>
      </c>
      <c r="D41" s="77">
        <v>1.5E-05</v>
      </c>
      <c r="E41" s="77">
        <f>J40</f>
        <v>0.007315528522445103</v>
      </c>
      <c r="F41" s="63">
        <f>F40*(1+E41)</f>
        <v>8312.115325886067</v>
      </c>
      <c r="G41" s="77">
        <f>K40</f>
        <v>0.0007060657477331311</v>
      </c>
      <c r="H41" s="63">
        <f t="shared" si="1"/>
        <v>4671.191937857053</v>
      </c>
      <c r="I41" s="82">
        <f t="shared" si="2"/>
        <v>0.01592421942532618</v>
      </c>
      <c r="J41" s="74">
        <v>8308895</v>
      </c>
      <c r="K41" s="74">
        <v>1281628</v>
      </c>
      <c r="L41" s="74">
        <v>1271634</v>
      </c>
      <c r="M41" s="74">
        <v>5755633</v>
      </c>
      <c r="N41" s="74">
        <v>5556003</v>
      </c>
      <c r="O41" s="101">
        <v>8267834823</v>
      </c>
      <c r="P41" s="102">
        <f t="shared" si="0"/>
        <v>0.007570093591210858</v>
      </c>
    </row>
    <row r="42" spans="1:16" ht="12.75">
      <c r="A42" s="62">
        <v>2031</v>
      </c>
      <c r="D42" s="62"/>
      <c r="E42" s="77">
        <f>E46</f>
        <v>0.006220792010530385</v>
      </c>
      <c r="F42" s="63">
        <f>F41*(1+E42)</f>
        <v>8363.823266495947</v>
      </c>
      <c r="G42" s="77">
        <f>G46</f>
        <v>0.0002151024907268706</v>
      </c>
      <c r="H42" s="63">
        <f t="shared" si="1"/>
        <v>4672.196722877549</v>
      </c>
      <c r="I42" s="82">
        <f t="shared" si="2"/>
        <v>0.013925905652420578</v>
      </c>
      <c r="O42" s="101">
        <v>8329020946</v>
      </c>
      <c r="P42" s="102">
        <f t="shared" si="0"/>
        <v>0.007400501377916813</v>
      </c>
    </row>
    <row r="43" spans="1:16" ht="12.75">
      <c r="A43" s="62">
        <v>2032</v>
      </c>
      <c r="D43" s="62"/>
      <c r="E43" s="77">
        <f>E46</f>
        <v>0.006220792010530385</v>
      </c>
      <c r="F43" s="63">
        <f>F42*(1+E43)</f>
        <v>8415.852871449653</v>
      </c>
      <c r="G43" s="77">
        <f>G46</f>
        <v>0.0002151024907268706</v>
      </c>
      <c r="H43" s="63">
        <f t="shared" si="1"/>
        <v>4673.201724029806</v>
      </c>
      <c r="I43" s="82">
        <f t="shared" si="2"/>
        <v>0.013821713328411755</v>
      </c>
      <c r="O43" s="101">
        <v>8389346115</v>
      </c>
      <c r="P43" s="102">
        <f t="shared" si="0"/>
        <v>0.007242768314680514</v>
      </c>
    </row>
    <row r="44" spans="1:16" ht="12.75">
      <c r="A44" s="62">
        <v>2033</v>
      </c>
      <c r="D44" s="62"/>
      <c r="E44" s="77">
        <f>E46</f>
        <v>0.006220792010530385</v>
      </c>
      <c r="F44" s="63">
        <f>F43*(1+E44)</f>
        <v>8468.206141754166</v>
      </c>
      <c r="G44" s="77">
        <f>G46</f>
        <v>0.0002151024907268706</v>
      </c>
      <c r="H44" s="63">
        <f t="shared" si="1"/>
        <v>4674.206941360314</v>
      </c>
      <c r="I44" s="82">
        <f t="shared" si="2"/>
        <v>0.013719700541527713</v>
      </c>
      <c r="O44" s="101">
        <v>8448797503</v>
      </c>
      <c r="P44" s="102">
        <f t="shared" si="0"/>
        <v>0.0070865341809775995</v>
      </c>
    </row>
    <row r="45" spans="1:16" ht="12.75">
      <c r="A45" s="71">
        <v>2034</v>
      </c>
      <c r="D45" s="62"/>
      <c r="E45" s="77">
        <f>E46</f>
        <v>0.006220792010530385</v>
      </c>
      <c r="F45" s="63">
        <f>F44*(1+E45)</f>
        <v>8520.885090864314</v>
      </c>
      <c r="G45" s="77">
        <f>G46</f>
        <v>0.0002151024907268706</v>
      </c>
      <c r="H45" s="63">
        <f t="shared" si="1"/>
        <v>4675.2123749155735</v>
      </c>
      <c r="I45" s="82">
        <f t="shared" si="2"/>
        <v>0.013619801382542374</v>
      </c>
      <c r="J45" s="76">
        <f>(J46/J41)^0.2-1</f>
        <v>0.006220792010530385</v>
      </c>
      <c r="K45" s="76">
        <f>(K46/K41)^0.2-1</f>
        <v>0.0002151024907268706</v>
      </c>
      <c r="L45" s="76">
        <f>(L46/L41)^0.2-1</f>
        <v>0.015984411660680653</v>
      </c>
      <c r="M45" s="76">
        <f>(M46/M41)^0.2-1</f>
        <v>0.005341277571535796</v>
      </c>
      <c r="N45" s="76">
        <f>(N46/N41)^0.2-1</f>
        <v>0.009197459699101351</v>
      </c>
      <c r="O45" s="101">
        <v>8507349448</v>
      </c>
      <c r="P45" s="102">
        <f t="shared" si="0"/>
        <v>0.006930210480155186</v>
      </c>
    </row>
    <row r="46" spans="1:16" ht="12.75">
      <c r="A46" s="62">
        <v>2035</v>
      </c>
      <c r="B46" s="65">
        <v>8378</v>
      </c>
      <c r="C46" s="72">
        <v>0.00601</v>
      </c>
      <c r="D46" s="77">
        <v>-3.3E-05</v>
      </c>
      <c r="E46" s="77">
        <f>J45</f>
        <v>0.006220792010530385</v>
      </c>
      <c r="F46" s="63">
        <f>F45*(1+E46)</f>
        <v>8573.89174476021</v>
      </c>
      <c r="G46" s="77">
        <f>K45</f>
        <v>0.0002151024907268706</v>
      </c>
      <c r="H46" s="63">
        <f t="shared" si="1"/>
        <v>4676.218024742095</v>
      </c>
      <c r="I46" s="82">
        <f t="shared" si="2"/>
        <v>0.013521952571189155</v>
      </c>
      <c r="J46" s="74">
        <v>8570570</v>
      </c>
      <c r="K46" s="74">
        <v>1283007</v>
      </c>
      <c r="L46" s="74">
        <v>1376567</v>
      </c>
      <c r="M46" s="74">
        <v>5910996</v>
      </c>
      <c r="N46" s="74">
        <v>5816252</v>
      </c>
      <c r="O46" s="101">
        <v>8564965132</v>
      </c>
      <c r="P46" s="102">
        <f t="shared" si="0"/>
        <v>0.006772460018501514</v>
      </c>
    </row>
    <row r="47" spans="1:16" ht="12.75">
      <c r="A47" s="62">
        <v>2036</v>
      </c>
      <c r="D47" s="62"/>
      <c r="E47" s="77">
        <f>E51</f>
        <v>0.005324802607326484</v>
      </c>
      <c r="F47" s="63">
        <f>F46*(1+E47)</f>
        <v>8619.546025877646</v>
      </c>
      <c r="G47" s="77">
        <f>G51</f>
        <v>-0.00011382107777890837</v>
      </c>
      <c r="H47" s="63">
        <f t="shared" si="1"/>
        <v>4675.68577256659</v>
      </c>
      <c r="I47" s="82">
        <f t="shared" si="2"/>
        <v>0.011849769018820178</v>
      </c>
      <c r="O47" s="101">
        <v>8621677850</v>
      </c>
      <c r="P47" s="102">
        <f t="shared" si="0"/>
        <v>0.00662147681000036</v>
      </c>
    </row>
    <row r="48" spans="1:16" ht="12.75">
      <c r="A48" s="62">
        <v>2037</v>
      </c>
      <c r="D48" s="62"/>
      <c r="E48" s="77">
        <f>E51</f>
        <v>0.005324802607326484</v>
      </c>
      <c r="F48" s="63">
        <f>F47*(1+E48)</f>
        <v>8665.44340703021</v>
      </c>
      <c r="G48" s="77">
        <f>G51</f>
        <v>-0.00011382107777890837</v>
      </c>
      <c r="H48" s="63">
        <f t="shared" si="1"/>
        <v>4675.1535809726</v>
      </c>
      <c r="I48" s="82">
        <f t="shared" si="2"/>
        <v>0.011772621179356957</v>
      </c>
      <c r="O48" s="101">
        <v>8677531561</v>
      </c>
      <c r="P48" s="102">
        <f t="shared" si="0"/>
        <v>0.006478287865975041</v>
      </c>
    </row>
    <row r="49" spans="1:16" ht="12.75">
      <c r="A49" s="62">
        <v>2038</v>
      </c>
      <c r="D49" s="62"/>
      <c r="E49" s="77">
        <f>E51</f>
        <v>0.005324802607326484</v>
      </c>
      <c r="F49" s="63">
        <f>F48*(1+E49)</f>
        <v>8711.585182677605</v>
      </c>
      <c r="G49" s="77">
        <f>G51</f>
        <v>-0.00011382107777890837</v>
      </c>
      <c r="H49" s="63">
        <f t="shared" si="1"/>
        <v>4674.621449953232</v>
      </c>
      <c r="I49" s="82">
        <f t="shared" si="2"/>
        <v>0.011696871330491021</v>
      </c>
      <c r="O49" s="101">
        <v>8732500746</v>
      </c>
      <c r="P49" s="102">
        <f t="shared" si="0"/>
        <v>0.006334656879503742</v>
      </c>
    </row>
    <row r="50" spans="1:16" ht="12.75">
      <c r="A50" s="71">
        <v>2039</v>
      </c>
      <c r="D50" s="62"/>
      <c r="E50" s="77">
        <f>E51</f>
        <v>0.005324802607326484</v>
      </c>
      <c r="F50" s="63">
        <f>F49*(1+E50)</f>
        <v>8757.972654172274</v>
      </c>
      <c r="G50" s="77">
        <f>G51</f>
        <v>-0.00011382107777890837</v>
      </c>
      <c r="H50" s="63">
        <f t="shared" si="1"/>
        <v>4674.08937950159</v>
      </c>
      <c r="I50" s="82">
        <f t="shared" si="2"/>
        <v>0.01162248289871215</v>
      </c>
      <c r="J50" s="76">
        <f>(J51/J46)^0.2-1</f>
        <v>0.005324802607326484</v>
      </c>
      <c r="K50" s="76">
        <f>(K51/K46)^0.2-1</f>
        <v>-0.00011382107777890837</v>
      </c>
      <c r="L50" s="76">
        <f>(L51/L46)^0.2-1</f>
        <v>0.014513220261433979</v>
      </c>
      <c r="M50" s="76">
        <f>(M51/M46)^0.2-1</f>
        <v>0.004311239227291708</v>
      </c>
      <c r="N50" s="76">
        <f>(N51/N46)^0.2-1</f>
        <v>0.008071022666145344</v>
      </c>
      <c r="O50" s="101">
        <v>8786553554</v>
      </c>
      <c r="P50" s="102">
        <f t="shared" si="0"/>
        <v>0.006189842929559264</v>
      </c>
    </row>
    <row r="51" spans="1:16" ht="12.75">
      <c r="A51" s="62">
        <v>2040</v>
      </c>
      <c r="B51" s="65">
        <v>8594</v>
      </c>
      <c r="C51" s="72">
        <v>0.00508</v>
      </c>
      <c r="D51" s="77">
        <v>-7.8E-05</v>
      </c>
      <c r="E51" s="77">
        <f>J50</f>
        <v>0.005324802607326484</v>
      </c>
      <c r="F51" s="63">
        <f>F50*(1+E51)</f>
        <v>8804.607129796104</v>
      </c>
      <c r="G51" s="77">
        <f>K50</f>
        <v>-0.00011382107777890837</v>
      </c>
      <c r="H51" s="63">
        <f t="shared" si="1"/>
        <v>4673.55736961078</v>
      </c>
      <c r="I51" s="82">
        <f t="shared" si="2"/>
        <v>0.011549420574084257</v>
      </c>
      <c r="J51" s="74">
        <v>8801196</v>
      </c>
      <c r="K51" s="74">
        <v>1282277</v>
      </c>
      <c r="L51" s="74">
        <v>1479401</v>
      </c>
      <c r="M51" s="74">
        <v>6039518</v>
      </c>
      <c r="N51" s="74">
        <v>6054787</v>
      </c>
      <c r="O51" s="101">
        <v>8839646100</v>
      </c>
      <c r="P51" s="102">
        <f t="shared" si="0"/>
        <v>0.00604247679977199</v>
      </c>
    </row>
    <row r="52" spans="1:16" ht="12.75">
      <c r="A52" s="62">
        <v>2041</v>
      </c>
      <c r="D52" s="62"/>
      <c r="E52" s="77">
        <f>E56</f>
        <v>0.004395763396837005</v>
      </c>
      <c r="F52" s="63">
        <f>F51*(1+E52)</f>
        <v>8843.310099540791</v>
      </c>
      <c r="G52" s="77">
        <f>G56</f>
        <v>-0.0004197624117183718</v>
      </c>
      <c r="H52" s="63">
        <f t="shared" si="1"/>
        <v>4671.595585898009</v>
      </c>
      <c r="I52" s="82">
        <f t="shared" si="2"/>
        <v>0.009843685217588494</v>
      </c>
      <c r="O52" s="101">
        <v>8891795040</v>
      </c>
      <c r="P52" s="102">
        <f t="shared" si="0"/>
        <v>0.005899437535174634</v>
      </c>
    </row>
    <row r="53" spans="1:16" ht="12.75">
      <c r="A53" s="62">
        <v>2042</v>
      </c>
      <c r="D53" s="62"/>
      <c r="E53" s="77">
        <f>E56</f>
        <v>0.004395763396837005</v>
      </c>
      <c r="F53" s="63">
        <f>F52*(1+E53)</f>
        <v>8882.183198383233</v>
      </c>
      <c r="G53" s="77">
        <f>G56</f>
        <v>-0.0004197624117183718</v>
      </c>
      <c r="H53" s="63">
        <f t="shared" si="1"/>
        <v>4669.634625668299</v>
      </c>
      <c r="I53" s="82">
        <f t="shared" si="2"/>
        <v>0.009788315796445568</v>
      </c>
      <c r="O53" s="101">
        <v>8943025678</v>
      </c>
      <c r="P53" s="102">
        <f t="shared" si="0"/>
        <v>0.005761563078044096</v>
      </c>
    </row>
    <row r="54" spans="1:16" ht="12.75">
      <c r="A54" s="62">
        <v>2043</v>
      </c>
      <c r="D54" s="62"/>
      <c r="E54" s="77">
        <f>E56</f>
        <v>0.004395763396837005</v>
      </c>
      <c r="F54" s="63">
        <f>F53*(1+E54)</f>
        <v>8921.227174170686</v>
      </c>
      <c r="G54" s="77">
        <f>G56</f>
        <v>-0.0004197624117183718</v>
      </c>
      <c r="H54" s="63">
        <f t="shared" si="1"/>
        <v>4667.674488575985</v>
      </c>
      <c r="I54" s="82">
        <f t="shared" si="2"/>
        <v>0.009733801800020814</v>
      </c>
      <c r="O54" s="101">
        <v>8993296124</v>
      </c>
      <c r="P54" s="102">
        <f t="shared" si="0"/>
        <v>0.005621189942869753</v>
      </c>
    </row>
    <row r="55" spans="1:16" ht="12.75">
      <c r="A55" s="71">
        <v>2044</v>
      </c>
      <c r="D55" s="62"/>
      <c r="E55" s="77">
        <f>E56</f>
        <v>0.004395763396837005</v>
      </c>
      <c r="F55" s="63">
        <f>F54*(1+E55)</f>
        <v>8960.442778037774</v>
      </c>
      <c r="G55" s="77">
        <f>G56</f>
        <v>-0.0004197624117183718</v>
      </c>
      <c r="H55" s="63">
        <f t="shared" si="1"/>
        <v>4665.715174275544</v>
      </c>
      <c r="I55" s="82">
        <f t="shared" si="2"/>
        <v>0.009680124171724369</v>
      </c>
      <c r="J55" s="76">
        <f>(J56/J51)^0.2-1</f>
        <v>0.004395763396837005</v>
      </c>
      <c r="K55" s="76">
        <f>(K56/K51)^0.2-1</f>
        <v>-0.0004197624117183718</v>
      </c>
      <c r="L55" s="76">
        <f>(L56/L51)^0.2-1</f>
        <v>0.013079717316306416</v>
      </c>
      <c r="M55" s="76">
        <f>(M56/M51)^0.2-1</f>
        <v>0.0032415281138373775</v>
      </c>
      <c r="N55" s="76">
        <f>(N56/N51)^0.2-1</f>
        <v>0.006923335922278451</v>
      </c>
      <c r="O55" s="101">
        <v>9042562209</v>
      </c>
      <c r="P55" s="102">
        <f t="shared" si="0"/>
        <v>0.005478089937295261</v>
      </c>
    </row>
    <row r="56" spans="1:16" ht="12.75">
      <c r="A56" s="62">
        <v>2045</v>
      </c>
      <c r="B56" s="65">
        <v>8774</v>
      </c>
      <c r="C56" s="72">
        <v>0.00416</v>
      </c>
      <c r="D56" s="77">
        <v>-0.000115</v>
      </c>
      <c r="E56" s="77">
        <f>J55</f>
        <v>0.004395763396837005</v>
      </c>
      <c r="F56" s="63">
        <f>F55*(1+E56)</f>
        <v>8999.830764420925</v>
      </c>
      <c r="G56" s="77">
        <f>K55</f>
        <v>-0.0004197624117183718</v>
      </c>
      <c r="H56" s="63">
        <f t="shared" si="1"/>
        <v>4663.756682421599</v>
      </c>
      <c r="I56" s="82">
        <f t="shared" si="2"/>
        <v>0.009627264416228964</v>
      </c>
      <c r="J56" s="74">
        <v>8996344</v>
      </c>
      <c r="K56" s="74">
        <v>1279588</v>
      </c>
      <c r="L56" s="74">
        <v>1578716</v>
      </c>
      <c r="M56" s="74">
        <v>6138041</v>
      </c>
      <c r="N56" s="74">
        <v>6267306</v>
      </c>
      <c r="O56" s="101">
        <v>9090784085</v>
      </c>
      <c r="P56" s="102">
        <f t="shared" si="0"/>
        <v>0.005332766851413595</v>
      </c>
    </row>
    <row r="57" spans="1:16" ht="12.75">
      <c r="A57" s="62">
        <v>2046</v>
      </c>
      <c r="D57" s="62"/>
      <c r="E57" s="77">
        <f>E61</f>
        <v>0.0033925132046954687</v>
      </c>
      <c r="F57" s="63">
        <f>F56*(1+E57)</f>
        <v>9030.362809129248</v>
      </c>
      <c r="G57" s="77">
        <f>G61</f>
        <v>-0.0006800491482104043</v>
      </c>
      <c r="H57" s="63">
        <f t="shared" si="1"/>
        <v>4660.585098662258</v>
      </c>
      <c r="I57" s="82">
        <f t="shared" si="2"/>
        <v>0.007772844243501442</v>
      </c>
      <c r="O57" s="101">
        <v>9137989630</v>
      </c>
      <c r="P57" s="102">
        <f t="shared" si="0"/>
        <v>0.0051926813527438664</v>
      </c>
    </row>
    <row r="58" spans="1:16" ht="12.75">
      <c r="A58" s="62">
        <v>2047</v>
      </c>
      <c r="D58" s="62"/>
      <c r="E58" s="77">
        <f>E61</f>
        <v>0.0033925132046954687</v>
      </c>
      <c r="F58" s="63">
        <f>F57*(1+E58)</f>
        <v>9060.99843420241</v>
      </c>
      <c r="G58" s="77">
        <f>G61</f>
        <v>-0.0006800491482104043</v>
      </c>
      <c r="H58" s="63">
        <f t="shared" si="1"/>
        <v>4657.415671735751</v>
      </c>
      <c r="I58" s="82">
        <f t="shared" si="2"/>
        <v>0.007736103353426005</v>
      </c>
      <c r="O58" s="101">
        <v>9184212482</v>
      </c>
      <c r="P58" s="102">
        <f t="shared" si="0"/>
        <v>0.005058317405860269</v>
      </c>
    </row>
    <row r="59" spans="1:16" ht="12.75">
      <c r="A59" s="62">
        <v>2048</v>
      </c>
      <c r="D59" s="62"/>
      <c r="E59" s="77">
        <f>E61</f>
        <v>0.0033925132046954687</v>
      </c>
      <c r="F59" s="63">
        <f>F58*(1+E59)</f>
        <v>9091.737991038168</v>
      </c>
      <c r="G59" s="77">
        <f>G61</f>
        <v>-0.0006800491482104043</v>
      </c>
      <c r="H59" s="63">
        <f t="shared" si="1"/>
        <v>4654.2484001753255</v>
      </c>
      <c r="I59" s="82">
        <f t="shared" si="2"/>
        <v>0.007699827668775194</v>
      </c>
      <c r="O59" s="101">
        <v>9229432389</v>
      </c>
      <c r="P59" s="102">
        <f t="shared" si="0"/>
        <v>0.00492365644725945</v>
      </c>
    </row>
    <row r="60" spans="1:16" ht="12.75">
      <c r="A60" s="71">
        <v>2049</v>
      </c>
      <c r="D60" s="62"/>
      <c r="E60" s="77">
        <f>E61</f>
        <v>0.0033925132046954687</v>
      </c>
      <c r="F60" s="63">
        <f>F59*(1+E60)</f>
        <v>9122.581832226397</v>
      </c>
      <c r="G60" s="77">
        <f>G61</f>
        <v>-0.0006800491482104043</v>
      </c>
      <c r="H60" s="63">
        <f t="shared" si="1"/>
        <v>4651.0832825152265</v>
      </c>
      <c r="I60" s="82">
        <f t="shared" si="2"/>
        <v>0.0076640087040102944</v>
      </c>
      <c r="J60" s="76">
        <f>(J61/J56)^0.2-1</f>
        <v>0.0033925132046954687</v>
      </c>
      <c r="K60" s="76">
        <f>(K61/K56)^0.2-1</f>
        <v>-0.0006800491482104043</v>
      </c>
      <c r="L60" s="76">
        <f>(L61/L56)^0.2-1</f>
        <v>0.011597987762607787</v>
      </c>
      <c r="M60" s="76">
        <f>(M61/M56)^0.2-1</f>
        <v>0.002085986563108655</v>
      </c>
      <c r="N60" s="76">
        <f>(N61/N56)^0.2-1</f>
        <v>0.0057158740164886535</v>
      </c>
      <c r="O60" s="101">
        <v>9273637332</v>
      </c>
      <c r="P60" s="102">
        <f t="shared" si="0"/>
        <v>0.004789562471109843</v>
      </c>
    </row>
    <row r="61" spans="1:16" ht="12.75">
      <c r="A61" s="62">
        <v>2050</v>
      </c>
      <c r="B61" s="64">
        <v>8919</v>
      </c>
      <c r="C61" s="72">
        <v>0.0032600000000000003</v>
      </c>
      <c r="D61" s="77">
        <v>-0.00014199999999999998</v>
      </c>
      <c r="E61" s="77">
        <f>J60</f>
        <v>0.0033925132046954687</v>
      </c>
      <c r="F61" s="63">
        <f>F60*(1+E61)</f>
        <v>9153.53031155314</v>
      </c>
      <c r="G61" s="77">
        <f>K60</f>
        <v>-0.0006800491482104043</v>
      </c>
      <c r="H61" s="63">
        <f t="shared" si="1"/>
        <v>4647.920317290696</v>
      </c>
      <c r="I61" s="82">
        <f t="shared" si="2"/>
        <v>0.007628638178464264</v>
      </c>
      <c r="J61" s="104">
        <v>9149984</v>
      </c>
      <c r="K61" s="74">
        <v>1275243</v>
      </c>
      <c r="L61" s="74">
        <v>1672414</v>
      </c>
      <c r="M61" s="74">
        <v>6202328</v>
      </c>
      <c r="N61" s="74">
        <v>6448481</v>
      </c>
      <c r="O61" s="103">
        <v>9316823185</v>
      </c>
      <c r="P61" s="102">
        <f t="shared" si="0"/>
        <v>0.004656840833205944</v>
      </c>
    </row>
    <row r="62" spans="1:9" ht="12.75">
      <c r="A62" s="62">
        <v>2051</v>
      </c>
      <c r="D62" s="62"/>
      <c r="E62" s="77">
        <f>E66</f>
        <v>0.00252</v>
      </c>
      <c r="F62" s="63">
        <f>F61*(1+E62)</f>
        <v>9176.597207938255</v>
      </c>
      <c r="G62" s="77">
        <f>G66</f>
        <v>-0.00027200000000000005</v>
      </c>
      <c r="H62" s="63">
        <f t="shared" si="1"/>
        <v>4646.656082964393</v>
      </c>
      <c r="I62" s="82">
        <f t="shared" si="2"/>
        <v>0.005400185711236016</v>
      </c>
    </row>
    <row r="63" spans="1:9" ht="12.75">
      <c r="A63" s="62">
        <v>2052</v>
      </c>
      <c r="D63" s="62"/>
      <c r="E63" s="77">
        <f>E66</f>
        <v>0.00252</v>
      </c>
      <c r="F63" s="63">
        <f>F62*(1+E63)</f>
        <v>9199.72223290226</v>
      </c>
      <c r="G63" s="77">
        <f>G66</f>
        <v>-0.00027200000000000005</v>
      </c>
      <c r="H63" s="63">
        <f t="shared" si="1"/>
        <v>4645.392192509827</v>
      </c>
      <c r="I63" s="82">
        <f t="shared" si="2"/>
        <v>0.00538393651169411</v>
      </c>
    </row>
    <row r="64" spans="1:9" ht="12.75">
      <c r="A64" s="62">
        <v>2053</v>
      </c>
      <c r="D64" s="62"/>
      <c r="E64" s="77">
        <f>E66</f>
        <v>0.00252</v>
      </c>
      <c r="F64" s="63">
        <f>F63*(1+E64)</f>
        <v>9222.905532929175</v>
      </c>
      <c r="G64" s="77">
        <f>G66</f>
        <v>-0.00027200000000000005</v>
      </c>
      <c r="H64" s="63">
        <f t="shared" si="1"/>
        <v>4644.128645833463</v>
      </c>
      <c r="I64" s="82">
        <f t="shared" si="2"/>
        <v>0.005367825011902472</v>
      </c>
    </row>
    <row r="65" spans="1:14" ht="12.75">
      <c r="A65" s="71">
        <v>2054</v>
      </c>
      <c r="D65" s="62"/>
      <c r="E65" s="77">
        <f>E66</f>
        <v>0.00252</v>
      </c>
      <c r="F65" s="63">
        <f>F64*(1+E65)</f>
        <v>9246.147254872158</v>
      </c>
      <c r="G65" s="77">
        <f>G66</f>
        <v>-0.00027200000000000005</v>
      </c>
      <c r="H65" s="63">
        <f t="shared" si="1"/>
        <v>4642.865442841797</v>
      </c>
      <c r="I65" s="82">
        <f t="shared" si="2"/>
        <v>0.005351849530758068</v>
      </c>
      <c r="J65" s="76"/>
      <c r="K65" s="76"/>
      <c r="L65" s="76"/>
      <c r="M65" s="76"/>
      <c r="N65" s="76"/>
    </row>
    <row r="66" spans="1:9" ht="12.75">
      <c r="A66" s="62">
        <v>2055</v>
      </c>
      <c r="B66" s="65">
        <v>9032</v>
      </c>
      <c r="C66" s="70">
        <v>0.00252</v>
      </c>
      <c r="D66" s="77">
        <v>-0.00027200000000000005</v>
      </c>
      <c r="E66" s="77">
        <f>C66</f>
        <v>0.00252</v>
      </c>
      <c r="F66" s="63">
        <f>F65*(1+E66)</f>
        <v>9269.447545954436</v>
      </c>
      <c r="G66" s="77">
        <f>D66</f>
        <v>-0.00027200000000000005</v>
      </c>
      <c r="H66" s="63">
        <f t="shared" si="1"/>
        <v>4641.602583441343</v>
      </c>
      <c r="I66" s="82">
        <f t="shared" si="2"/>
        <v>0.005336008414374538</v>
      </c>
    </row>
    <row r="67" spans="1:9" ht="12.75">
      <c r="A67" s="62">
        <v>2056</v>
      </c>
      <c r="D67" s="62"/>
      <c r="E67" s="77">
        <f>E71</f>
        <v>0.00182</v>
      </c>
      <c r="F67" s="63">
        <f>F66*(1+E67)</f>
        <v>9286.317940488072</v>
      </c>
      <c r="G67" s="77">
        <f>G71</f>
        <v>-0.000259</v>
      </c>
      <c r="H67" s="63">
        <f t="shared" si="1"/>
        <v>4640.400408372232</v>
      </c>
      <c r="I67" s="82">
        <f t="shared" si="2"/>
        <v>0.003905180434768285</v>
      </c>
    </row>
    <row r="68" spans="1:9" ht="12.75">
      <c r="A68" s="62">
        <v>2057</v>
      </c>
      <c r="D68" s="62"/>
      <c r="E68" s="77">
        <f>E71</f>
        <v>0.00182</v>
      </c>
      <c r="F68" s="63">
        <f>F67*(1+E68)</f>
        <v>9303.21903913976</v>
      </c>
      <c r="G68" s="77">
        <f>G71</f>
        <v>-0.000259</v>
      </c>
      <c r="H68" s="63">
        <f t="shared" si="1"/>
        <v>4639.198544666464</v>
      </c>
      <c r="I68" s="82">
        <f t="shared" si="2"/>
        <v>0.003896531144239157</v>
      </c>
    </row>
    <row r="69" spans="1:9" ht="12.75">
      <c r="A69" s="62">
        <v>2058</v>
      </c>
      <c r="D69" s="62"/>
      <c r="E69" s="77">
        <f>E71</f>
        <v>0.00182</v>
      </c>
      <c r="F69" s="63">
        <f>F68*(1+E69)</f>
        <v>9320.150897790994</v>
      </c>
      <c r="G69" s="77">
        <f>G71</f>
        <v>-0.000259</v>
      </c>
      <c r="H69" s="63">
        <f t="shared" si="1"/>
        <v>4637.996992243396</v>
      </c>
      <c r="I69" s="82">
        <f t="shared" si="2"/>
        <v>0.0038879355474081834</v>
      </c>
    </row>
    <row r="70" spans="1:9" ht="12.75">
      <c r="A70" s="71">
        <v>2059</v>
      </c>
      <c r="D70" s="62"/>
      <c r="E70" s="77">
        <f>E71</f>
        <v>0.00182</v>
      </c>
      <c r="F70" s="63">
        <f>F69*(1+E70)</f>
        <v>9337.113572424973</v>
      </c>
      <c r="G70" s="77">
        <f>G71</f>
        <v>-0.000259</v>
      </c>
      <c r="H70" s="63">
        <f t="shared" si="1"/>
        <v>4636.795751022404</v>
      </c>
      <c r="I70" s="82">
        <f t="shared" si="2"/>
        <v>0.0038793931642120416</v>
      </c>
    </row>
    <row r="71" spans="1:9" ht="12.75">
      <c r="A71" s="62">
        <v>2060</v>
      </c>
      <c r="B71" s="65">
        <v>9114</v>
      </c>
      <c r="C71" s="72">
        <v>0.00182</v>
      </c>
      <c r="D71" s="77">
        <v>-0.000259</v>
      </c>
      <c r="E71" s="77">
        <f>C71</f>
        <v>0.00182</v>
      </c>
      <c r="F71" s="63">
        <f>F70*(1+E71)</f>
        <v>9354.107119126786</v>
      </c>
      <c r="G71" s="77">
        <f>D71</f>
        <v>-0.000259</v>
      </c>
      <c r="H71" s="63">
        <f t="shared" si="1"/>
        <v>4635.594820922889</v>
      </c>
      <c r="I71" s="82">
        <f t="shared" si="2"/>
        <v>0.003870903520285518</v>
      </c>
    </row>
    <row r="72" spans="1:9" ht="12.75">
      <c r="A72" s="62">
        <v>2061</v>
      </c>
      <c r="D72" s="62"/>
      <c r="E72" s="77">
        <f>E76</f>
        <v>0.00128</v>
      </c>
      <c r="F72" s="63">
        <f>F71*(1+E72)</f>
        <v>9366.080376239268</v>
      </c>
      <c r="G72" s="77">
        <f>G76</f>
        <v>-0.000221</v>
      </c>
      <c r="H72" s="63">
        <f t="shared" si="1"/>
        <v>4634.570354467465</v>
      </c>
      <c r="I72" s="82">
        <f t="shared" si="2"/>
        <v>0.0027546232258106595</v>
      </c>
    </row>
    <row r="73" spans="1:9" ht="12.75">
      <c r="A73" s="62">
        <v>2062</v>
      </c>
      <c r="D73" s="62"/>
      <c r="E73" s="77">
        <f>E76</f>
        <v>0.00128</v>
      </c>
      <c r="F73" s="63">
        <f>F72*(1+E73)</f>
        <v>9378.068959120854</v>
      </c>
      <c r="G73" s="77">
        <f>G76</f>
        <v>-0.000221</v>
      </c>
      <c r="H73" s="63">
        <f t="shared" si="1"/>
        <v>4633.546114419128</v>
      </c>
      <c r="I73" s="82">
        <f t="shared" si="2"/>
        <v>0.002750247356561708</v>
      </c>
    </row>
    <row r="74" spans="1:9" ht="12.75">
      <c r="A74" s="62">
        <v>2063</v>
      </c>
      <c r="D74" s="62"/>
      <c r="E74" s="77">
        <f>E76</f>
        <v>0.00128</v>
      </c>
      <c r="F74" s="63">
        <f>F73*(1+E74)</f>
        <v>9390.072887388527</v>
      </c>
      <c r="G74" s="77">
        <f>G76</f>
        <v>-0.000221</v>
      </c>
      <c r="H74" s="63">
        <f t="shared" si="1"/>
        <v>4632.522100727841</v>
      </c>
      <c r="I74" s="82">
        <f t="shared" si="2"/>
        <v>0.0027458908694073525</v>
      </c>
    </row>
    <row r="75" spans="1:9" ht="12.75">
      <c r="A75" s="71">
        <v>2064</v>
      </c>
      <c r="D75" s="62"/>
      <c r="E75" s="77">
        <f>E76</f>
        <v>0.00128</v>
      </c>
      <c r="F75" s="63">
        <f>F74*(1+E75)</f>
        <v>9402.092180684383</v>
      </c>
      <c r="G75" s="77">
        <f>G76</f>
        <v>-0.000221</v>
      </c>
      <c r="H75" s="63">
        <f t="shared" si="1"/>
        <v>4631.49831334358</v>
      </c>
      <c r="I75" s="82">
        <f t="shared" si="2"/>
        <v>0.002741553640727812</v>
      </c>
    </row>
    <row r="76" spans="1:9" ht="12.75">
      <c r="A76" s="62">
        <v>2065</v>
      </c>
      <c r="B76" s="65">
        <v>9173</v>
      </c>
      <c r="C76" s="72">
        <v>0.00128</v>
      </c>
      <c r="D76" s="77">
        <v>-0.000221</v>
      </c>
      <c r="E76" s="77">
        <f>C76</f>
        <v>0.00128</v>
      </c>
      <c r="F76" s="63">
        <f>F75*(1+E76)</f>
        <v>9414.12685867566</v>
      </c>
      <c r="G76" s="77">
        <f>D76</f>
        <v>-0.000221</v>
      </c>
      <c r="H76" s="63">
        <f t="shared" si="1"/>
        <v>4630.474752216331</v>
      </c>
      <c r="I76" s="82">
        <f t="shared" si="2"/>
        <v>0.0027372355479515775</v>
      </c>
    </row>
    <row r="77" spans="1:9" ht="12.75">
      <c r="A77" s="62">
        <v>2066</v>
      </c>
      <c r="D77" s="62"/>
      <c r="E77" s="77">
        <f>E81</f>
        <v>0.00077</v>
      </c>
      <c r="F77" s="63">
        <f>F76*(1+E77)</f>
        <v>9421.375736356838</v>
      </c>
      <c r="G77" s="77">
        <f>G81</f>
        <v>-0.00019800000000000002</v>
      </c>
      <c r="H77" s="63">
        <f t="shared" si="1"/>
        <v>4629.5579182153915</v>
      </c>
      <c r="I77" s="82">
        <f t="shared" si="2"/>
        <v>0.0017070036659003751</v>
      </c>
    </row>
    <row r="78" spans="1:9" ht="12.75">
      <c r="A78" s="62">
        <v>2067</v>
      </c>
      <c r="D78" s="62"/>
      <c r="E78" s="77">
        <f>E81</f>
        <v>0.00077</v>
      </c>
      <c r="F78" s="63">
        <f>F77*(1+E78)</f>
        <v>9428.630195673833</v>
      </c>
      <c r="G78" s="77">
        <f>G81</f>
        <v>-0.00019800000000000002</v>
      </c>
      <c r="H78" s="63">
        <f t="shared" si="1"/>
        <v>4628.641265747585</v>
      </c>
      <c r="I78" s="82">
        <f t="shared" si="2"/>
        <v>0.001705221712283489</v>
      </c>
    </row>
    <row r="79" spans="1:9" ht="12.75">
      <c r="A79" s="62">
        <v>2068</v>
      </c>
      <c r="D79" s="62"/>
      <c r="E79" s="77">
        <f>E81</f>
        <v>0.00077</v>
      </c>
      <c r="F79" s="63">
        <f>F78*(1+E79)</f>
        <v>9435.890240924502</v>
      </c>
      <c r="G79" s="77">
        <f>G81</f>
        <v>-0.00019800000000000002</v>
      </c>
      <c r="H79" s="63">
        <f t="shared" si="1"/>
        <v>4627.7247947769665</v>
      </c>
      <c r="I79" s="82">
        <f t="shared" si="2"/>
        <v>0.0017034448080304188</v>
      </c>
    </row>
    <row r="80" spans="1:9" ht="12.75">
      <c r="A80" s="71">
        <v>2069</v>
      </c>
      <c r="D80" s="62"/>
      <c r="E80" s="77">
        <f>E81</f>
        <v>0.00077</v>
      </c>
      <c r="F80" s="63">
        <f>F79*(1+E80)</f>
        <v>9443.155876410014</v>
      </c>
      <c r="G80" s="77">
        <f>G81</f>
        <v>-0.00019800000000000002</v>
      </c>
      <c r="H80" s="63">
        <f t="shared" si="1"/>
        <v>4626.808505267601</v>
      </c>
      <c r="I80" s="82">
        <f t="shared" si="2"/>
        <v>0.0017016729325387558</v>
      </c>
    </row>
    <row r="81" spans="1:9" ht="12.75">
      <c r="A81" s="62">
        <v>2070</v>
      </c>
      <c r="B81" s="65">
        <v>9208</v>
      </c>
      <c r="C81" s="72">
        <v>0.00077</v>
      </c>
      <c r="D81" s="77">
        <v>-0.00019800000000000002</v>
      </c>
      <c r="E81" s="77">
        <f>C81</f>
        <v>0.00077</v>
      </c>
      <c r="F81" s="63">
        <f>F80*(1+E81)</f>
        <v>9450.427106434849</v>
      </c>
      <c r="G81" s="77">
        <f>D81</f>
        <v>-0.00019800000000000002</v>
      </c>
      <c r="H81" s="63">
        <f t="shared" si="1"/>
        <v>4625.8923971835575</v>
      </c>
      <c r="I81" s="82">
        <f t="shared" si="2"/>
        <v>0.0016999060653168918</v>
      </c>
    </row>
    <row r="82" spans="1:9" ht="12.75">
      <c r="A82" s="62">
        <v>2071</v>
      </c>
      <c r="D82" s="62"/>
      <c r="E82" s="77">
        <f>E86</f>
        <v>0.00029</v>
      </c>
      <c r="F82" s="63">
        <f aca="true" t="shared" si="3" ref="F82:F116">F81*(1+E82)</f>
        <v>9453.167730295714</v>
      </c>
      <c r="G82" s="77">
        <f>G86</f>
        <v>-0.000176</v>
      </c>
      <c r="H82" s="63">
        <f aca="true" t="shared" si="4" ref="H82:H116">H81*(1+G82)</f>
        <v>4625.078240121654</v>
      </c>
      <c r="I82" s="82">
        <f aca="true" t="shared" si="5" ref="I82:I116">(F82-H82)/(F81-H81)-1</f>
        <v>0.0007368132135006089</v>
      </c>
    </row>
    <row r="83" spans="1:9" ht="12.75">
      <c r="A83" s="62">
        <v>2072</v>
      </c>
      <c r="D83" s="62"/>
      <c r="E83" s="77">
        <f>E86</f>
        <v>0.00029</v>
      </c>
      <c r="F83" s="63">
        <f t="shared" si="3"/>
        <v>9455.909148937499</v>
      </c>
      <c r="G83" s="77">
        <f>G86</f>
        <v>-0.000176</v>
      </c>
      <c r="H83" s="63">
        <f t="shared" si="4"/>
        <v>4624.264226351393</v>
      </c>
      <c r="I83" s="82">
        <f t="shared" si="5"/>
        <v>0.0007364056567886745</v>
      </c>
    </row>
    <row r="84" spans="1:9" ht="12.75">
      <c r="A84" s="62">
        <v>2073</v>
      </c>
      <c r="D84" s="62"/>
      <c r="E84" s="77">
        <f>E86</f>
        <v>0.00029</v>
      </c>
      <c r="F84" s="63">
        <f t="shared" si="3"/>
        <v>9458.65136259069</v>
      </c>
      <c r="G84" s="77">
        <f>G86</f>
        <v>-0.000176</v>
      </c>
      <c r="H84" s="63">
        <f t="shared" si="4"/>
        <v>4623.450355847555</v>
      </c>
      <c r="I84" s="82">
        <f t="shared" si="5"/>
        <v>0.0007359986534616336</v>
      </c>
    </row>
    <row r="85" spans="1:9" ht="12.75">
      <c r="A85" s="71">
        <v>2074</v>
      </c>
      <c r="D85" s="62"/>
      <c r="E85" s="77">
        <f>E86</f>
        <v>0.00029</v>
      </c>
      <c r="F85" s="63">
        <f t="shared" si="3"/>
        <v>9461.39437148584</v>
      </c>
      <c r="G85" s="77">
        <f>G86</f>
        <v>-0.000176</v>
      </c>
      <c r="H85" s="63">
        <f t="shared" si="4"/>
        <v>4622.636628584926</v>
      </c>
      <c r="I85" s="82">
        <f t="shared" si="5"/>
        <v>0.0007355922024376849</v>
      </c>
    </row>
    <row r="86" spans="1:9" ht="12.75">
      <c r="A86" s="62">
        <v>2075</v>
      </c>
      <c r="B86" s="65">
        <v>9221</v>
      </c>
      <c r="C86" s="72">
        <v>0.00029</v>
      </c>
      <c r="D86" s="77">
        <v>-0.000176</v>
      </c>
      <c r="E86" s="77">
        <f>C86</f>
        <v>0.00029</v>
      </c>
      <c r="F86" s="63">
        <f t="shared" si="3"/>
        <v>9464.13817585357</v>
      </c>
      <c r="G86" s="77">
        <f>D86</f>
        <v>-0.000176</v>
      </c>
      <c r="H86" s="63">
        <f t="shared" si="4"/>
        <v>4621.823044538295</v>
      </c>
      <c r="I86" s="82">
        <f t="shared" si="5"/>
        <v>0.0007351863026374694</v>
      </c>
    </row>
    <row r="87" spans="1:9" ht="12.75">
      <c r="A87" s="62">
        <v>2076</v>
      </c>
      <c r="D87" s="62"/>
      <c r="E87" s="77">
        <f>E91</f>
        <v>-0.00012</v>
      </c>
      <c r="F87" s="63">
        <f t="shared" si="3"/>
        <v>9463.002479272467</v>
      </c>
      <c r="G87" s="77">
        <f>G91</f>
        <v>-0.000147</v>
      </c>
      <c r="H87" s="63">
        <f t="shared" si="4"/>
        <v>4621.143636550748</v>
      </c>
      <c r="I87" s="82">
        <f t="shared" si="5"/>
        <v>-9.422942976278215E-05</v>
      </c>
    </row>
    <row r="88" spans="1:9" ht="12.75">
      <c r="A88" s="62">
        <v>2077</v>
      </c>
      <c r="D88" s="62"/>
      <c r="E88" s="77">
        <f>E91</f>
        <v>-0.00012</v>
      </c>
      <c r="F88" s="63">
        <f t="shared" si="3"/>
        <v>9461.866918974954</v>
      </c>
      <c r="G88" s="77">
        <f>G91</f>
        <v>-0.000147</v>
      </c>
      <c r="H88" s="63">
        <f t="shared" si="4"/>
        <v>4620.464328436175</v>
      </c>
      <c r="I88" s="82">
        <f t="shared" si="5"/>
        <v>-9.423078981851685E-05</v>
      </c>
    </row>
    <row r="89" spans="1:9" ht="12.75">
      <c r="A89" s="62">
        <v>2078</v>
      </c>
      <c r="D89" s="62"/>
      <c r="E89" s="77">
        <f>E91</f>
        <v>-0.00012</v>
      </c>
      <c r="F89" s="63">
        <f t="shared" si="3"/>
        <v>9460.731494944677</v>
      </c>
      <c r="G89" s="77">
        <f>G91</f>
        <v>-0.000147</v>
      </c>
      <c r="H89" s="63">
        <f t="shared" si="4"/>
        <v>4619.785120179895</v>
      </c>
      <c r="I89" s="82">
        <f t="shared" si="5"/>
        <v>-9.423214976767014E-05</v>
      </c>
    </row>
    <row r="90" spans="1:9" ht="12.75">
      <c r="A90" s="71">
        <v>2079</v>
      </c>
      <c r="D90" s="62"/>
      <c r="E90" s="77">
        <f>E91</f>
        <v>-0.00012</v>
      </c>
      <c r="F90" s="63">
        <f t="shared" si="3"/>
        <v>9459.596207165283</v>
      </c>
      <c r="G90" s="77">
        <f>G91</f>
        <v>-0.000147</v>
      </c>
      <c r="H90" s="63">
        <f t="shared" si="4"/>
        <v>4619.106011767229</v>
      </c>
      <c r="I90" s="82">
        <f t="shared" si="5"/>
        <v>-9.423350961001997E-05</v>
      </c>
    </row>
    <row r="91" spans="1:9" ht="12.75">
      <c r="A91" s="62">
        <v>2080</v>
      </c>
      <c r="B91" s="65">
        <v>9216</v>
      </c>
      <c r="C91" s="70">
        <v>-0.00012</v>
      </c>
      <c r="D91" s="77">
        <v>-0.000147</v>
      </c>
      <c r="E91" s="77">
        <f>C91</f>
        <v>-0.00012</v>
      </c>
      <c r="F91" s="63">
        <f t="shared" si="3"/>
        <v>9458.461055620422</v>
      </c>
      <c r="G91" s="77">
        <f>D91</f>
        <v>-0.000147</v>
      </c>
      <c r="H91" s="63">
        <f t="shared" si="4"/>
        <v>4618.4270031834985</v>
      </c>
      <c r="I91" s="82">
        <f t="shared" si="5"/>
        <v>-9.423486934523329E-05</v>
      </c>
    </row>
    <row r="92" spans="1:9" ht="12.75">
      <c r="A92" s="62">
        <v>2081</v>
      </c>
      <c r="D92" s="62"/>
      <c r="E92" s="77">
        <f>E96</f>
        <v>-0.00045</v>
      </c>
      <c r="F92" s="63">
        <f t="shared" si="3"/>
        <v>9454.204748145394</v>
      </c>
      <c r="G92" s="77">
        <f>G96</f>
        <v>-0.000111</v>
      </c>
      <c r="H92" s="63">
        <f t="shared" si="4"/>
        <v>4617.914357786145</v>
      </c>
      <c r="I92" s="82">
        <f t="shared" si="5"/>
        <v>-0.0007734784584398913</v>
      </c>
    </row>
    <row r="93" spans="1:9" ht="12.75">
      <c r="A93" s="62">
        <v>2082</v>
      </c>
      <c r="D93" s="62"/>
      <c r="E93" s="77">
        <f>E96</f>
        <v>-0.00045</v>
      </c>
      <c r="F93" s="63">
        <f t="shared" si="3"/>
        <v>9449.950356008729</v>
      </c>
      <c r="G93" s="77">
        <f>G96</f>
        <v>-0.000111</v>
      </c>
      <c r="H93" s="63">
        <f t="shared" si="4"/>
        <v>4617.401769292431</v>
      </c>
      <c r="I93" s="82">
        <f t="shared" si="5"/>
        <v>-0.0007736929218331579</v>
      </c>
    </row>
    <row r="94" spans="1:9" ht="12.75">
      <c r="A94" s="62">
        <v>2083</v>
      </c>
      <c r="D94" s="62"/>
      <c r="E94" s="77">
        <f>E96</f>
        <v>-0.00045</v>
      </c>
      <c r="F94" s="63">
        <f t="shared" si="3"/>
        <v>9445.697878348525</v>
      </c>
      <c r="G94" s="77">
        <f>G96</f>
        <v>-0.000111</v>
      </c>
      <c r="H94" s="63">
        <f t="shared" si="4"/>
        <v>4616.889237696039</v>
      </c>
      <c r="I94" s="82">
        <f t="shared" si="5"/>
        <v>-0.0007739075969340758</v>
      </c>
    </row>
    <row r="95" spans="1:9" ht="12.75">
      <c r="A95" s="71">
        <v>2084</v>
      </c>
      <c r="D95" s="62"/>
      <c r="E95" s="77">
        <f>E96</f>
        <v>-0.00045</v>
      </c>
      <c r="F95" s="63">
        <f t="shared" si="3"/>
        <v>9441.447314303268</v>
      </c>
      <c r="G95" s="77">
        <f>G96</f>
        <v>-0.000111</v>
      </c>
      <c r="H95" s="63">
        <f t="shared" si="4"/>
        <v>4616.376762990655</v>
      </c>
      <c r="I95" s="82">
        <f t="shared" si="5"/>
        <v>-0.0007741224840434047</v>
      </c>
    </row>
    <row r="96" spans="1:9" ht="12.75">
      <c r="A96" s="62">
        <v>2085</v>
      </c>
      <c r="B96" s="65">
        <v>9195</v>
      </c>
      <c r="C96" s="72">
        <v>-0.00045</v>
      </c>
      <c r="D96" s="77">
        <v>-0.000111</v>
      </c>
      <c r="E96" s="77">
        <f>C96</f>
        <v>-0.00045</v>
      </c>
      <c r="F96" s="63">
        <f t="shared" si="3"/>
        <v>9437.198663011832</v>
      </c>
      <c r="G96" s="77">
        <f>D96</f>
        <v>-0.000111</v>
      </c>
      <c r="H96" s="63">
        <f t="shared" si="4"/>
        <v>4615.864345169964</v>
      </c>
      <c r="I96" s="82">
        <f t="shared" si="5"/>
        <v>-0.0007743375834636801</v>
      </c>
    </row>
    <row r="97" spans="1:9" ht="12.75">
      <c r="A97" s="62">
        <v>2086</v>
      </c>
      <c r="D97" s="62"/>
      <c r="E97" s="77">
        <f>E101</f>
        <v>-0.0007099999999999999</v>
      </c>
      <c r="F97" s="63">
        <f t="shared" si="3"/>
        <v>9430.498251961093</v>
      </c>
      <c r="G97" s="77">
        <f>G101</f>
        <v>-7.2E-05</v>
      </c>
      <c r="H97" s="63">
        <f t="shared" si="4"/>
        <v>4615.532002937111</v>
      </c>
      <c r="I97" s="82">
        <f t="shared" si="5"/>
        <v>-0.001320810464090938</v>
      </c>
    </row>
    <row r="98" spans="1:9" ht="12.75">
      <c r="A98" s="62">
        <v>2087</v>
      </c>
      <c r="D98" s="62"/>
      <c r="E98" s="77">
        <f>E101</f>
        <v>-0.0007099999999999999</v>
      </c>
      <c r="F98" s="63">
        <f t="shared" si="3"/>
        <v>9423.8025982022</v>
      </c>
      <c r="G98" s="77">
        <f>G101</f>
        <v>-7.2E-05</v>
      </c>
      <c r="H98" s="63">
        <f t="shared" si="4"/>
        <v>4615.1996846329</v>
      </c>
      <c r="I98" s="82">
        <f t="shared" si="5"/>
        <v>-0.0013215742594189228</v>
      </c>
    </row>
    <row r="99" spans="1:9" ht="12.75">
      <c r="A99" s="62">
        <v>2088</v>
      </c>
      <c r="D99" s="62"/>
      <c r="E99" s="77">
        <f>E101</f>
        <v>-0.0007099999999999999</v>
      </c>
      <c r="F99" s="63">
        <f t="shared" si="3"/>
        <v>9417.111698357478</v>
      </c>
      <c r="G99" s="77">
        <f>G101</f>
        <v>-7.2E-05</v>
      </c>
      <c r="H99" s="63">
        <f t="shared" si="4"/>
        <v>4614.867390255607</v>
      </c>
      <c r="I99" s="82">
        <f t="shared" si="5"/>
        <v>-0.0013223394781645137</v>
      </c>
    </row>
    <row r="100" spans="1:9" ht="12.75">
      <c r="A100" s="71">
        <v>2089</v>
      </c>
      <c r="C100" s="66"/>
      <c r="D100" s="62"/>
      <c r="E100" s="77">
        <f>E101</f>
        <v>-0.0007099999999999999</v>
      </c>
      <c r="F100" s="63">
        <f t="shared" si="3"/>
        <v>9410.425549051644</v>
      </c>
      <c r="G100" s="77">
        <f>G101</f>
        <v>-7.2E-05</v>
      </c>
      <c r="H100" s="63">
        <f t="shared" si="4"/>
        <v>4614.535119803509</v>
      </c>
      <c r="I100" s="82">
        <f t="shared" si="5"/>
        <v>-0.0013231061241544273</v>
      </c>
    </row>
    <row r="101" spans="1:9" ht="12.75">
      <c r="A101" s="62">
        <v>2090</v>
      </c>
      <c r="B101" s="65">
        <v>9162</v>
      </c>
      <c r="C101" s="72">
        <v>-0.0007099999999999999</v>
      </c>
      <c r="D101" s="77">
        <v>-7.2E-05</v>
      </c>
      <c r="E101" s="77">
        <f>C101</f>
        <v>-0.0007099999999999999</v>
      </c>
      <c r="F101" s="63">
        <f t="shared" si="3"/>
        <v>9403.744146911818</v>
      </c>
      <c r="G101" s="77">
        <f>D101</f>
        <v>-7.2E-05</v>
      </c>
      <c r="H101" s="63">
        <f t="shared" si="4"/>
        <v>4614.202873274883</v>
      </c>
      <c r="I101" s="82">
        <f t="shared" si="5"/>
        <v>-0.001323874201228481</v>
      </c>
    </row>
    <row r="102" spans="1:9" ht="12.75">
      <c r="A102" s="62">
        <v>2091</v>
      </c>
      <c r="D102" s="62"/>
      <c r="E102" s="77">
        <f>E106</f>
        <v>-0.00095</v>
      </c>
      <c r="F102" s="63">
        <f t="shared" si="3"/>
        <v>9394.810589972252</v>
      </c>
      <c r="G102" s="77">
        <f>G106</f>
        <v>-4E-05</v>
      </c>
      <c r="H102" s="63">
        <f t="shared" si="4"/>
        <v>4614.0183051599515</v>
      </c>
      <c r="I102" s="82">
        <f t="shared" si="5"/>
        <v>-0.001826686174058345</v>
      </c>
    </row>
    <row r="103" spans="1:9" ht="12.75">
      <c r="A103" s="62">
        <v>2092</v>
      </c>
      <c r="D103" s="62"/>
      <c r="E103" s="77">
        <f>E106</f>
        <v>-0.00095</v>
      </c>
      <c r="F103" s="63">
        <f t="shared" si="3"/>
        <v>9385.885519911779</v>
      </c>
      <c r="G103" s="77">
        <f>G106</f>
        <v>-4E-05</v>
      </c>
      <c r="H103" s="63">
        <f t="shared" si="4"/>
        <v>4613.833744427745</v>
      </c>
      <c r="I103" s="82">
        <f t="shared" si="5"/>
        <v>-0.0018282554036145315</v>
      </c>
    </row>
    <row r="104" spans="1:9" ht="12.75">
      <c r="A104" s="62">
        <v>2093</v>
      </c>
      <c r="C104" s="66"/>
      <c r="D104" s="62"/>
      <c r="E104" s="77">
        <f>E106</f>
        <v>-0.00095</v>
      </c>
      <c r="F104" s="63">
        <f t="shared" si="3"/>
        <v>9376.968928667862</v>
      </c>
      <c r="G104" s="77">
        <f>G106</f>
        <v>-4E-05</v>
      </c>
      <c r="H104" s="63">
        <f t="shared" si="4"/>
        <v>4613.649191077968</v>
      </c>
      <c r="I104" s="82">
        <f t="shared" si="5"/>
        <v>-0.0018298288252025507</v>
      </c>
    </row>
    <row r="105" spans="1:9" ht="12.75">
      <c r="A105" s="71">
        <v>2094</v>
      </c>
      <c r="C105" s="66"/>
      <c r="D105" s="62"/>
      <c r="E105" s="77">
        <f>E106</f>
        <v>-0.00095</v>
      </c>
      <c r="F105" s="63">
        <f t="shared" si="3"/>
        <v>9368.060808185628</v>
      </c>
      <c r="G105" s="77">
        <f>G106</f>
        <v>-4E-05</v>
      </c>
      <c r="H105" s="63">
        <f t="shared" si="4"/>
        <v>4613.464645110324</v>
      </c>
      <c r="I105" s="82">
        <f t="shared" si="5"/>
        <v>-0.001831406454987361</v>
      </c>
    </row>
    <row r="106" spans="1:9" ht="12.75">
      <c r="A106" s="62">
        <v>2095</v>
      </c>
      <c r="B106" s="65">
        <v>9119</v>
      </c>
      <c r="C106" s="72">
        <v>-0.00095</v>
      </c>
      <c r="D106" s="73">
        <v>-4E-05</v>
      </c>
      <c r="E106" s="77">
        <f>C106</f>
        <v>-0.00095</v>
      </c>
      <c r="F106" s="63">
        <f t="shared" si="3"/>
        <v>9359.16115041785</v>
      </c>
      <c r="G106" s="77">
        <f>D106</f>
        <v>-4E-05</v>
      </c>
      <c r="H106" s="63">
        <f t="shared" si="4"/>
        <v>4613.28010652452</v>
      </c>
      <c r="I106" s="82">
        <f t="shared" si="5"/>
        <v>-0.0018329883092186305</v>
      </c>
    </row>
    <row r="107" spans="1:9" ht="12.75">
      <c r="A107" s="62">
        <v>2096</v>
      </c>
      <c r="D107" s="73"/>
      <c r="E107" s="77">
        <f>E111</f>
        <v>-0.0012</v>
      </c>
      <c r="F107" s="63">
        <f t="shared" si="3"/>
        <v>9347.93015703735</v>
      </c>
      <c r="G107" s="77">
        <f>G111</f>
        <v>-2E-05</v>
      </c>
      <c r="H107" s="63">
        <f t="shared" si="4"/>
        <v>4613.18784092239</v>
      </c>
      <c r="I107" s="82">
        <f t="shared" si="5"/>
        <v>-0.002347030546141271</v>
      </c>
    </row>
    <row r="108" spans="1:9" ht="12.75">
      <c r="A108" s="62">
        <v>2097</v>
      </c>
      <c r="C108" s="66"/>
      <c r="D108" s="73"/>
      <c r="E108" s="77">
        <f>E111</f>
        <v>-0.0012</v>
      </c>
      <c r="F108" s="63">
        <f t="shared" si="3"/>
        <v>9336.712640848906</v>
      </c>
      <c r="G108" s="77">
        <f>G111</f>
        <v>-2E-05</v>
      </c>
      <c r="H108" s="63">
        <f t="shared" si="4"/>
        <v>4613.095577165572</v>
      </c>
      <c r="I108" s="82">
        <f t="shared" si="5"/>
        <v>-0.0023497060006328896</v>
      </c>
    </row>
    <row r="109" spans="1:9" ht="12.75">
      <c r="A109" s="62">
        <v>2098</v>
      </c>
      <c r="C109" s="66"/>
      <c r="D109" s="73"/>
      <c r="E109" s="77">
        <f>E111</f>
        <v>-0.0012</v>
      </c>
      <c r="F109" s="63">
        <f t="shared" si="3"/>
        <v>9325.508585679887</v>
      </c>
      <c r="G109" s="77">
        <f>G111</f>
        <v>-2E-05</v>
      </c>
      <c r="H109" s="63">
        <f t="shared" si="4"/>
        <v>4613.003315254028</v>
      </c>
      <c r="I109" s="82">
        <f t="shared" si="5"/>
        <v>-0.0023523907860580895</v>
      </c>
    </row>
    <row r="110" spans="1:9" ht="12.75">
      <c r="A110" s="71">
        <v>2099</v>
      </c>
      <c r="C110" s="66"/>
      <c r="D110" s="73"/>
      <c r="E110" s="77">
        <f>E111</f>
        <v>-0.0012</v>
      </c>
      <c r="F110" s="63">
        <f t="shared" si="3"/>
        <v>9314.317975377071</v>
      </c>
      <c r="G110" s="77">
        <f>G111</f>
        <v>-2E-05</v>
      </c>
      <c r="H110" s="63">
        <f t="shared" si="4"/>
        <v>4612.911055187723</v>
      </c>
      <c r="I110" s="82">
        <f t="shared" si="5"/>
        <v>-0.0023550849494344828</v>
      </c>
    </row>
    <row r="111" spans="1:9" ht="12.75">
      <c r="A111" s="62">
        <v>2100</v>
      </c>
      <c r="B111" s="65">
        <v>9064</v>
      </c>
      <c r="C111" s="72">
        <v>-0.0012</v>
      </c>
      <c r="D111" s="73">
        <v>-2E-05</v>
      </c>
      <c r="E111" s="77">
        <f>C111</f>
        <v>-0.0012</v>
      </c>
      <c r="F111" s="63">
        <f t="shared" si="3"/>
        <v>9303.140793806619</v>
      </c>
      <c r="G111" s="77">
        <f>D111</f>
        <v>-2E-05</v>
      </c>
      <c r="H111" s="63">
        <f t="shared" si="4"/>
        <v>4612.818796966619</v>
      </c>
      <c r="I111" s="82">
        <f t="shared" si="5"/>
        <v>-0.002357788538096095</v>
      </c>
    </row>
    <row r="112" spans="1:9" ht="12.75">
      <c r="A112" s="62">
        <v>2101</v>
      </c>
      <c r="C112" s="66"/>
      <c r="D112" s="73"/>
      <c r="E112" s="77">
        <f>E116</f>
        <v>-0.0014000000000000002</v>
      </c>
      <c r="F112" s="63">
        <f t="shared" si="3"/>
        <v>9290.11639669529</v>
      </c>
      <c r="G112" s="77">
        <f>G116</f>
        <v>-8E-06</v>
      </c>
      <c r="H112" s="63">
        <f t="shared" si="4"/>
        <v>4612.781894416243</v>
      </c>
      <c r="I112" s="82">
        <f t="shared" si="5"/>
        <v>-0.0027689984972679715</v>
      </c>
    </row>
    <row r="113" spans="1:9" ht="12.75">
      <c r="A113" s="62">
        <v>2102</v>
      </c>
      <c r="C113" s="66"/>
      <c r="D113" s="62"/>
      <c r="E113" s="77">
        <f>E116</f>
        <v>-0.0014000000000000002</v>
      </c>
      <c r="F113" s="63">
        <f t="shared" si="3"/>
        <v>9277.110233739917</v>
      </c>
      <c r="G113" s="77">
        <f>G116</f>
        <v>-8E-06</v>
      </c>
      <c r="H113" s="63">
        <f t="shared" si="4"/>
        <v>4612.744992161088</v>
      </c>
      <c r="I113" s="82">
        <f t="shared" si="5"/>
        <v>-0.0027727887953916674</v>
      </c>
    </row>
    <row r="114" spans="1:9" ht="12.75">
      <c r="A114" s="62">
        <v>2103</v>
      </c>
      <c r="C114" s="66"/>
      <c r="D114" s="62"/>
      <c r="E114" s="77">
        <f>E116</f>
        <v>-0.0014000000000000002</v>
      </c>
      <c r="F114" s="63">
        <f t="shared" si="3"/>
        <v>9264.12227941268</v>
      </c>
      <c r="G114" s="77">
        <f>G116</f>
        <v>-8E-06</v>
      </c>
      <c r="H114" s="63">
        <f t="shared" si="4"/>
        <v>4612.70809020115</v>
      </c>
      <c r="I114" s="82">
        <f t="shared" si="5"/>
        <v>-0.002776594819773437</v>
      </c>
    </row>
    <row r="115" spans="1:9" ht="12.75">
      <c r="A115" s="71">
        <v>2104</v>
      </c>
      <c r="C115" s="66"/>
      <c r="D115" s="62"/>
      <c r="E115" s="77">
        <f>E116</f>
        <v>-0.0014000000000000002</v>
      </c>
      <c r="F115" s="63">
        <f t="shared" si="3"/>
        <v>9251.152508221503</v>
      </c>
      <c r="G115" s="77">
        <f>G116</f>
        <v>-8E-06</v>
      </c>
      <c r="H115" s="63">
        <f t="shared" si="4"/>
        <v>4612.671188536428</v>
      </c>
      <c r="I115" s="82">
        <f t="shared" si="5"/>
        <v>-0.0027804166647752426</v>
      </c>
    </row>
    <row r="116" spans="1:9" ht="12.75">
      <c r="A116" s="62">
        <v>2105</v>
      </c>
      <c r="B116" s="65">
        <v>9001</v>
      </c>
      <c r="C116" s="70">
        <v>-0.0014000000000000002</v>
      </c>
      <c r="D116" s="77">
        <v>-8E-06</v>
      </c>
      <c r="E116" s="77">
        <f>C116</f>
        <v>-0.0014000000000000002</v>
      </c>
      <c r="F116" s="63">
        <f t="shared" si="3"/>
        <v>9238.200894709993</v>
      </c>
      <c r="G116" s="77">
        <f>D116</f>
        <v>-8E-06</v>
      </c>
      <c r="H116" s="63">
        <f t="shared" si="4"/>
        <v>4612.63428716692</v>
      </c>
      <c r="I116" s="82">
        <f t="shared" si="5"/>
        <v>-0.002784254425514998</v>
      </c>
    </row>
    <row r="117" spans="1:4" ht="12.75">
      <c r="A117" s="62">
        <v>2110</v>
      </c>
      <c r="B117" s="65">
        <v>8933</v>
      </c>
      <c r="C117" s="72">
        <v>-0.00152</v>
      </c>
      <c r="D117" s="77">
        <v>3E-06</v>
      </c>
    </row>
    <row r="118" spans="1:4" ht="12.75">
      <c r="A118" s="62">
        <v>2115</v>
      </c>
      <c r="B118" s="65">
        <v>8864</v>
      </c>
      <c r="C118" s="72">
        <v>-0.00155</v>
      </c>
      <c r="D118" s="77">
        <v>1.9E-05</v>
      </c>
    </row>
    <row r="119" spans="1:4" ht="12.75">
      <c r="A119" s="62">
        <v>2120</v>
      </c>
      <c r="B119" s="65">
        <v>8797</v>
      </c>
      <c r="C119" s="72">
        <v>-0.00151</v>
      </c>
      <c r="D119" s="77">
        <v>3.8E-05</v>
      </c>
    </row>
    <row r="120" spans="1:4" ht="12.75">
      <c r="A120" s="62">
        <v>2125</v>
      </c>
      <c r="B120" s="65">
        <v>8734</v>
      </c>
      <c r="C120" s="72">
        <v>-0.0014399999999999999</v>
      </c>
      <c r="D120" s="77">
        <v>5.6E-05</v>
      </c>
    </row>
    <row r="121" spans="1:4" ht="12.75">
      <c r="A121" s="62">
        <v>2130</v>
      </c>
      <c r="B121" s="65">
        <v>8673</v>
      </c>
      <c r="C121" s="70">
        <v>-0.0014000000000000002</v>
      </c>
      <c r="D121" s="77">
        <v>7.000000000000001E-05</v>
      </c>
    </row>
    <row r="122" spans="1:4" ht="12.75">
      <c r="A122" s="62">
        <v>2135</v>
      </c>
      <c r="B122" s="65">
        <v>8616</v>
      </c>
      <c r="C122" s="72">
        <v>-0.00132</v>
      </c>
      <c r="D122" s="77">
        <v>8E-05</v>
      </c>
    </row>
    <row r="123" spans="1:4" ht="12.75">
      <c r="A123" s="62">
        <v>2140</v>
      </c>
      <c r="B123" s="65">
        <v>8567</v>
      </c>
      <c r="C123" s="72">
        <v>-0.00115</v>
      </c>
      <c r="D123" s="77">
        <v>8.599999999999999E-05</v>
      </c>
    </row>
    <row r="124" spans="1:4" ht="12.75">
      <c r="A124" s="62">
        <v>2145</v>
      </c>
      <c r="B124" s="65">
        <v>8526</v>
      </c>
      <c r="C124" s="72">
        <v>-0.00095</v>
      </c>
      <c r="D124" s="77">
        <v>8.999999999999999E-05</v>
      </c>
    </row>
    <row r="125" spans="1:4" ht="12.75">
      <c r="A125" s="62">
        <v>2150</v>
      </c>
      <c r="B125" s="65">
        <v>8494</v>
      </c>
      <c r="C125" s="72">
        <v>-0.00075</v>
      </c>
      <c r="D125" s="77">
        <v>9.1E-05</v>
      </c>
    </row>
    <row r="126" spans="1:4" ht="12.75">
      <c r="A126" s="62">
        <v>2155</v>
      </c>
      <c r="B126" s="65">
        <v>8469</v>
      </c>
      <c r="C126" s="70">
        <v>-0.00058</v>
      </c>
      <c r="D126" s="77">
        <v>8.9E-05</v>
      </c>
    </row>
    <row r="127" spans="1:4" ht="12.75">
      <c r="A127" s="62">
        <v>2160</v>
      </c>
      <c r="B127" s="65">
        <v>8452</v>
      </c>
      <c r="C127" s="72">
        <v>-0.00042</v>
      </c>
      <c r="D127" s="77">
        <v>8.5E-05</v>
      </c>
    </row>
    <row r="128" spans="1:4" ht="12.75">
      <c r="A128" s="62">
        <v>2165</v>
      </c>
      <c r="B128" s="65">
        <v>8440</v>
      </c>
      <c r="C128" s="72">
        <v>-0.00027</v>
      </c>
      <c r="D128" s="77">
        <v>8.2E-05</v>
      </c>
    </row>
    <row r="129" spans="1:4" ht="12.75">
      <c r="A129" s="62">
        <v>2170</v>
      </c>
      <c r="B129" s="65">
        <v>8434</v>
      </c>
      <c r="C129" s="72">
        <v>-0.00014000000000000001</v>
      </c>
      <c r="D129" s="77">
        <v>8E-05</v>
      </c>
    </row>
    <row r="130" spans="1:4" ht="12.75">
      <c r="A130" s="62">
        <v>2175</v>
      </c>
      <c r="B130" s="65">
        <v>8434</v>
      </c>
      <c r="C130" s="72">
        <v>0</v>
      </c>
      <c r="D130" s="77">
        <v>8E-05</v>
      </c>
    </row>
    <row r="131" spans="1:4" ht="12.75">
      <c r="A131" s="62">
        <v>2180</v>
      </c>
      <c r="B131" s="65">
        <v>8439</v>
      </c>
      <c r="C131" s="70">
        <v>0.00012</v>
      </c>
      <c r="D131" s="77">
        <v>7.9E-05</v>
      </c>
    </row>
    <row r="132" spans="1:4" ht="12.75">
      <c r="A132" s="62">
        <v>2185</v>
      </c>
      <c r="B132" s="65">
        <v>8448</v>
      </c>
      <c r="C132" s="72">
        <v>0.00021999999999999998</v>
      </c>
      <c r="D132" s="77">
        <v>7.7E-05</v>
      </c>
    </row>
    <row r="133" spans="1:4" ht="12.75">
      <c r="A133" s="62">
        <v>2190</v>
      </c>
      <c r="B133" s="65">
        <v>8462</v>
      </c>
      <c r="C133" s="72">
        <v>0.00032</v>
      </c>
      <c r="D133" s="77">
        <v>7.4E-05</v>
      </c>
    </row>
    <row r="134" spans="1:4" ht="12.75">
      <c r="A134" s="62">
        <v>2195</v>
      </c>
      <c r="B134" s="65">
        <v>8479</v>
      </c>
      <c r="C134" s="72">
        <v>0.0004</v>
      </c>
      <c r="D134" s="77">
        <v>7.2E-05</v>
      </c>
    </row>
    <row r="135" spans="1:4" ht="12.75">
      <c r="A135" s="62">
        <v>2200</v>
      </c>
      <c r="B135" s="65">
        <v>8499</v>
      </c>
      <c r="C135" s="72">
        <v>0.00047</v>
      </c>
      <c r="D135" s="77">
        <v>7.000000000000001E-05</v>
      </c>
    </row>
    <row r="136" spans="1:4" ht="12.75">
      <c r="A136" s="62">
        <v>2205</v>
      </c>
      <c r="B136" s="65">
        <v>8521</v>
      </c>
      <c r="C136" s="70">
        <v>0.00052</v>
      </c>
      <c r="D136" s="77">
        <v>6.900000000000001E-05</v>
      </c>
    </row>
    <row r="137" spans="1:4" ht="12.75">
      <c r="A137" s="62">
        <v>2210</v>
      </c>
      <c r="B137" s="65">
        <v>8545</v>
      </c>
      <c r="C137" s="72">
        <v>0.0005600000000000001</v>
      </c>
      <c r="D137" s="77">
        <v>6.800000000000001E-05</v>
      </c>
    </row>
    <row r="138" spans="1:4" ht="12.75">
      <c r="A138" s="62">
        <v>2215</v>
      </c>
      <c r="B138" s="65">
        <v>8570</v>
      </c>
      <c r="C138" s="72">
        <v>0.00058</v>
      </c>
      <c r="D138" s="77">
        <v>6.6E-05</v>
      </c>
    </row>
    <row r="139" spans="1:4" ht="12.75">
      <c r="A139" s="62">
        <v>2220</v>
      </c>
      <c r="B139" s="65">
        <v>8596</v>
      </c>
      <c r="C139" s="72">
        <v>0.0006</v>
      </c>
      <c r="D139" s="77">
        <v>6.500000000000001E-05</v>
      </c>
    </row>
    <row r="140" spans="1:4" ht="12.75">
      <c r="A140" s="62">
        <v>2225</v>
      </c>
      <c r="B140" s="65">
        <v>8622</v>
      </c>
      <c r="C140" s="72">
        <v>0.00062</v>
      </c>
      <c r="D140" s="77">
        <v>6.3E-05</v>
      </c>
    </row>
    <row r="141" spans="1:4" ht="12.75">
      <c r="A141" s="62">
        <v>2230</v>
      </c>
      <c r="B141" s="65">
        <v>8649</v>
      </c>
      <c r="C141" s="70">
        <v>0.00062</v>
      </c>
      <c r="D141" s="77">
        <v>6.2E-05</v>
      </c>
    </row>
    <row r="142" spans="1:4" ht="12.75">
      <c r="A142" s="62">
        <v>2235</v>
      </c>
      <c r="B142" s="65">
        <v>8676</v>
      </c>
      <c r="C142" s="72">
        <v>0.00062</v>
      </c>
      <c r="D142" s="77">
        <v>6.1E-05</v>
      </c>
    </row>
    <row r="143" spans="1:4" ht="12.75">
      <c r="A143" s="62">
        <v>2240</v>
      </c>
      <c r="B143" s="65">
        <v>8702</v>
      </c>
      <c r="C143" s="72">
        <v>0.0006</v>
      </c>
      <c r="D143" s="77">
        <v>6E-05</v>
      </c>
    </row>
    <row r="144" spans="1:4" ht="12.75">
      <c r="A144" s="62">
        <v>2245</v>
      </c>
      <c r="B144" s="65">
        <v>8727</v>
      </c>
      <c r="C144" s="72">
        <v>0.00058</v>
      </c>
      <c r="D144" s="77">
        <v>5.800000000000001E-05</v>
      </c>
    </row>
    <row r="145" spans="1:4" ht="12.75">
      <c r="A145" s="62">
        <v>2250</v>
      </c>
      <c r="B145" s="65">
        <v>8752</v>
      </c>
      <c r="C145" s="72">
        <v>0.0005600000000000001</v>
      </c>
      <c r="D145" s="77">
        <v>5.7E-05</v>
      </c>
    </row>
    <row r="146" spans="1:4" ht="12.75">
      <c r="A146" s="62">
        <v>2255</v>
      </c>
      <c r="B146" s="65">
        <v>8776</v>
      </c>
      <c r="C146" s="70">
        <v>0.00055</v>
      </c>
      <c r="D146" s="77">
        <v>5.6E-05</v>
      </c>
    </row>
    <row r="147" spans="1:4" ht="12.75">
      <c r="A147" s="62">
        <v>2260</v>
      </c>
      <c r="B147" s="65">
        <v>8799</v>
      </c>
      <c r="C147" s="72">
        <v>0.00054</v>
      </c>
      <c r="D147" s="77">
        <v>5.5E-05</v>
      </c>
    </row>
    <row r="148" spans="1:4" ht="12.75">
      <c r="A148" s="62">
        <v>2265</v>
      </c>
      <c r="B148" s="65">
        <v>8823</v>
      </c>
      <c r="C148" s="72">
        <v>0.00053</v>
      </c>
      <c r="D148" s="77">
        <v>5.4E-05</v>
      </c>
    </row>
    <row r="149" spans="1:4" ht="12.75">
      <c r="A149" s="62">
        <v>2270</v>
      </c>
      <c r="B149" s="65">
        <v>8845</v>
      </c>
      <c r="C149" s="72">
        <v>0.0005099999999999999</v>
      </c>
      <c r="D149" s="77">
        <v>5.3E-05</v>
      </c>
    </row>
    <row r="150" spans="1:4" ht="12.75">
      <c r="A150" s="62">
        <v>2275</v>
      </c>
      <c r="B150" s="65">
        <v>8868</v>
      </c>
      <c r="C150" s="72">
        <v>0.0005</v>
      </c>
      <c r="D150" s="77">
        <v>5.2E-05</v>
      </c>
    </row>
    <row r="151" spans="1:4" ht="12.75">
      <c r="A151" s="62">
        <v>2280</v>
      </c>
      <c r="B151" s="65">
        <v>8889</v>
      </c>
      <c r="C151" s="70">
        <v>0.00049</v>
      </c>
      <c r="D151" s="77">
        <v>5.1E-05</v>
      </c>
    </row>
    <row r="152" spans="1:4" ht="12.75">
      <c r="A152" s="62">
        <v>2285</v>
      </c>
      <c r="B152" s="65">
        <v>8911</v>
      </c>
      <c r="C152" s="72">
        <v>0.00048</v>
      </c>
      <c r="D152" s="77">
        <v>5E-05</v>
      </c>
    </row>
    <row r="153" spans="1:4" ht="12.75">
      <c r="A153" s="62">
        <v>2290</v>
      </c>
      <c r="B153" s="65">
        <v>8932</v>
      </c>
      <c r="C153" s="72">
        <v>0.00047</v>
      </c>
      <c r="D153" s="77">
        <v>4.9000000000000005E-05</v>
      </c>
    </row>
    <row r="154" spans="1:4" ht="12.75">
      <c r="A154" s="62">
        <v>2295</v>
      </c>
      <c r="B154" s="65">
        <v>8952</v>
      </c>
      <c r="C154" s="72">
        <v>0.00046</v>
      </c>
      <c r="D154" s="77">
        <v>4.8E-05</v>
      </c>
    </row>
    <row r="155" spans="1:4" ht="12.75">
      <c r="A155" s="62">
        <v>2300</v>
      </c>
      <c r="B155" s="65">
        <v>8972</v>
      </c>
      <c r="C155" s="72">
        <v>0.00045</v>
      </c>
      <c r="D155" s="77">
        <v>4.7000000000000004E-05</v>
      </c>
    </row>
    <row r="156" ht="12.75">
      <c r="C156" s="66"/>
    </row>
    <row r="157" ht="12.75">
      <c r="C157" s="66"/>
    </row>
    <row r="158" ht="12.75">
      <c r="C158" s="66"/>
    </row>
    <row r="159" ht="12.75">
      <c r="C159" s="66"/>
    </row>
    <row r="160" ht="12.75">
      <c r="C160" s="66"/>
    </row>
    <row r="161" ht="12.75">
      <c r="C161" s="66"/>
    </row>
    <row r="162" ht="12.75">
      <c r="C162" s="66"/>
    </row>
    <row r="163" ht="12.75">
      <c r="C163" s="66"/>
    </row>
    <row r="164" ht="12.75">
      <c r="C164" s="66"/>
    </row>
    <row r="165" ht="12.75">
      <c r="C165" s="66"/>
    </row>
    <row r="166" ht="12.75">
      <c r="C166" s="66"/>
    </row>
    <row r="167" ht="12.75">
      <c r="C167" s="66"/>
    </row>
    <row r="168" ht="12.75">
      <c r="C168" s="66"/>
    </row>
    <row r="169" ht="12.75">
      <c r="C169" s="66"/>
    </row>
    <row r="170" ht="12.75">
      <c r="C170" s="66"/>
    </row>
    <row r="171" ht="12.75">
      <c r="C171" s="66"/>
    </row>
    <row r="172" ht="12.75">
      <c r="C172" s="66"/>
    </row>
    <row r="173" ht="12.75">
      <c r="C173" s="66"/>
    </row>
    <row r="174" ht="12.75">
      <c r="C174" s="66"/>
    </row>
    <row r="175" ht="12.75">
      <c r="C175" s="66"/>
    </row>
    <row r="176" ht="12.75">
      <c r="C176" s="66"/>
    </row>
    <row r="177" ht="12.75">
      <c r="C177" s="66"/>
    </row>
    <row r="178" ht="12.75">
      <c r="C178" s="66"/>
    </row>
    <row r="179" ht="12.75">
      <c r="C179" s="66"/>
    </row>
    <row r="180" ht="12.75">
      <c r="C180" s="66"/>
    </row>
    <row r="181" ht="12.75">
      <c r="C181" s="66"/>
    </row>
    <row r="182" ht="12.75">
      <c r="C182" s="66"/>
    </row>
    <row r="183" ht="12.75">
      <c r="C183" s="66"/>
    </row>
    <row r="184" ht="12.75">
      <c r="C184" s="66"/>
    </row>
    <row r="185" ht="12.75">
      <c r="C185" s="66"/>
    </row>
    <row r="186" ht="12.75">
      <c r="C186" s="66"/>
    </row>
    <row r="187" ht="12.75">
      <c r="C187" s="66"/>
    </row>
    <row r="188" ht="12.75">
      <c r="C188" s="66"/>
    </row>
    <row r="189" ht="12.75">
      <c r="C189" s="66"/>
    </row>
    <row r="190" ht="12.75">
      <c r="C190" s="66"/>
    </row>
    <row r="191" ht="12.75">
      <c r="C191" s="66"/>
    </row>
    <row r="192" ht="12.75">
      <c r="C192" s="66"/>
    </row>
    <row r="193" ht="12.75">
      <c r="C193" s="66"/>
    </row>
    <row r="194" ht="12.75">
      <c r="C194" s="66"/>
    </row>
    <row r="195" ht="12.75">
      <c r="C195" s="66"/>
    </row>
    <row r="196" ht="12.75">
      <c r="C196" s="66"/>
    </row>
    <row r="197" ht="12.75">
      <c r="C197" s="66"/>
    </row>
    <row r="198" ht="12.75">
      <c r="C198" s="66"/>
    </row>
    <row r="199" ht="12.75">
      <c r="C199" s="66"/>
    </row>
    <row r="200" ht="12.75">
      <c r="C200" s="66"/>
    </row>
    <row r="201" ht="12.75">
      <c r="C201" s="66"/>
    </row>
    <row r="202" ht="12.75">
      <c r="C202" s="66"/>
    </row>
    <row r="203" ht="12.75">
      <c r="C203" s="66"/>
    </row>
    <row r="204" ht="12.75">
      <c r="C204" s="66"/>
    </row>
    <row r="205" ht="12.75">
      <c r="C205" s="66"/>
    </row>
    <row r="206" ht="12.75">
      <c r="C206" s="66"/>
    </row>
    <row r="207" ht="12.75">
      <c r="C207" s="66"/>
    </row>
    <row r="208" ht="12.75">
      <c r="C208" s="66"/>
    </row>
    <row r="209" ht="12.75">
      <c r="C209" s="66"/>
    </row>
    <row r="210" ht="12.75">
      <c r="C210" s="66"/>
    </row>
    <row r="211" ht="12.75">
      <c r="C211" s="66"/>
    </row>
    <row r="212" ht="12.75">
      <c r="C212" s="66"/>
    </row>
    <row r="213" ht="12.75">
      <c r="C213" s="66"/>
    </row>
    <row r="214" ht="12.75">
      <c r="C214" s="66"/>
    </row>
    <row r="215" ht="12.75">
      <c r="C215" s="66"/>
    </row>
    <row r="216" ht="12.75">
      <c r="C216" s="66"/>
    </row>
    <row r="217" ht="12.75">
      <c r="C217" s="66"/>
    </row>
    <row r="218" ht="12.75">
      <c r="C218" s="66"/>
    </row>
    <row r="219" ht="12.75">
      <c r="C219" s="66"/>
    </row>
    <row r="220" ht="12.75">
      <c r="C220" s="66"/>
    </row>
    <row r="221" ht="12.75">
      <c r="C221" s="66"/>
    </row>
    <row r="222" ht="12.75">
      <c r="C222" s="66"/>
    </row>
    <row r="223" ht="12.75">
      <c r="C223" s="66"/>
    </row>
    <row r="224" ht="12.75">
      <c r="C224" s="66"/>
    </row>
    <row r="225" ht="12.75">
      <c r="C225" s="66"/>
    </row>
    <row r="226" ht="12.75">
      <c r="C226" s="66"/>
    </row>
    <row r="227" ht="12.75">
      <c r="C227" s="66"/>
    </row>
    <row r="228" ht="12.75">
      <c r="C228" s="66"/>
    </row>
    <row r="229" ht="12.75">
      <c r="C229" s="66"/>
    </row>
    <row r="230" ht="12.75">
      <c r="C230" s="66"/>
    </row>
    <row r="231" ht="12.75">
      <c r="C231" s="66"/>
    </row>
    <row r="232" ht="12.75">
      <c r="C232" s="66"/>
    </row>
    <row r="233" ht="12.75">
      <c r="C233" s="66"/>
    </row>
    <row r="234" ht="12.75">
      <c r="C234" s="66"/>
    </row>
    <row r="235" ht="12.75">
      <c r="C235" s="66"/>
    </row>
    <row r="236" ht="12.75">
      <c r="C236" s="66"/>
    </row>
    <row r="237" ht="12.75">
      <c r="C237" s="66"/>
    </row>
    <row r="238" ht="12.75">
      <c r="C238" s="66"/>
    </row>
    <row r="239" ht="12.75">
      <c r="C239" s="66"/>
    </row>
    <row r="240" ht="12.75">
      <c r="C240" s="66"/>
    </row>
    <row r="241" ht="12.75">
      <c r="C241" s="66"/>
    </row>
    <row r="242" ht="12.75">
      <c r="C242" s="66"/>
    </row>
    <row r="243" ht="12.75">
      <c r="C243" s="66"/>
    </row>
    <row r="244" ht="12.75">
      <c r="C244" s="66"/>
    </row>
    <row r="245" ht="12.75">
      <c r="C245" s="66"/>
    </row>
    <row r="246" ht="12.75">
      <c r="C246" s="66"/>
    </row>
    <row r="247" ht="12.75">
      <c r="C247" s="66"/>
    </row>
    <row r="248" ht="12.75">
      <c r="C248" s="66"/>
    </row>
    <row r="249" ht="12.75">
      <c r="C249" s="66"/>
    </row>
    <row r="250" ht="12.75">
      <c r="C250" s="66"/>
    </row>
    <row r="251" ht="12.75">
      <c r="C251" s="66"/>
    </row>
    <row r="252" ht="12.75">
      <c r="C252" s="66"/>
    </row>
    <row r="253" ht="12.75">
      <c r="C253" s="66"/>
    </row>
    <row r="254" ht="12.75">
      <c r="C254" s="66"/>
    </row>
    <row r="255" ht="12.75">
      <c r="C255" s="66"/>
    </row>
    <row r="256" ht="12.75">
      <c r="C256" s="66"/>
    </row>
    <row r="257" ht="12.75">
      <c r="C257" s="66"/>
    </row>
    <row r="258" ht="12.75">
      <c r="C258" s="66"/>
    </row>
    <row r="259" ht="12.75">
      <c r="C259" s="66"/>
    </row>
    <row r="260" ht="12.75">
      <c r="C260" s="66"/>
    </row>
    <row r="261" ht="12.75">
      <c r="C261" s="66"/>
    </row>
    <row r="262" ht="12.75">
      <c r="C262" s="66"/>
    </row>
    <row r="263" ht="12.75">
      <c r="C263" s="66"/>
    </row>
    <row r="264" ht="12.75">
      <c r="C264" s="66"/>
    </row>
    <row r="265" ht="12.75">
      <c r="C265" s="66"/>
    </row>
    <row r="266" ht="12.75">
      <c r="C266" s="66"/>
    </row>
    <row r="267" ht="12.75">
      <c r="C267" s="66"/>
    </row>
    <row r="268" ht="12.75">
      <c r="C268" s="66"/>
    </row>
    <row r="269" ht="12.75">
      <c r="C269" s="66"/>
    </row>
    <row r="270" ht="12.75">
      <c r="C270" s="66"/>
    </row>
    <row r="271" ht="12.75">
      <c r="C271" s="66"/>
    </row>
    <row r="272" ht="12.75">
      <c r="C272" s="66"/>
    </row>
    <row r="273" ht="12.75">
      <c r="C273" s="66"/>
    </row>
    <row r="274" ht="12.75">
      <c r="C274" s="66"/>
    </row>
    <row r="275" ht="12.75">
      <c r="C275" s="66"/>
    </row>
    <row r="276" ht="12.75">
      <c r="C276" s="66"/>
    </row>
    <row r="277" ht="12.75">
      <c r="C277" s="66"/>
    </row>
    <row r="278" ht="12.75">
      <c r="C278" s="66"/>
    </row>
    <row r="279" ht="12.75">
      <c r="C279" s="66"/>
    </row>
    <row r="280" ht="12.75">
      <c r="C280" s="66"/>
    </row>
    <row r="281" ht="12.75">
      <c r="C281" s="66"/>
    </row>
    <row r="282" ht="12.75">
      <c r="C282" s="66"/>
    </row>
    <row r="283" ht="12.75">
      <c r="C283" s="66"/>
    </row>
    <row r="284" ht="12.75">
      <c r="C284" s="66"/>
    </row>
    <row r="285" ht="12.75">
      <c r="C285" s="66"/>
    </row>
    <row r="286" ht="12.75">
      <c r="C286" s="66"/>
    </row>
    <row r="287" ht="12.75">
      <c r="C287" s="66"/>
    </row>
    <row r="288" ht="12.75">
      <c r="C288" s="66"/>
    </row>
    <row r="289" ht="12.75">
      <c r="C289" s="66"/>
    </row>
    <row r="290" ht="12.75">
      <c r="C290" s="66"/>
    </row>
    <row r="291" ht="12.75">
      <c r="C291" s="66"/>
    </row>
    <row r="292" ht="12.75">
      <c r="C292" s="66"/>
    </row>
    <row r="293" ht="12.75">
      <c r="C293" s="66"/>
    </row>
    <row r="294" ht="12.75">
      <c r="C294" s="66"/>
    </row>
    <row r="295" ht="12.75">
      <c r="C295" s="66"/>
    </row>
    <row r="296" ht="12.75">
      <c r="C296" s="66"/>
    </row>
    <row r="297" ht="12.75">
      <c r="C297" s="66"/>
    </row>
    <row r="298" ht="12.75">
      <c r="C298" s="66"/>
    </row>
    <row r="299" ht="12.75">
      <c r="C299" s="66"/>
    </row>
    <row r="300" ht="12.75">
      <c r="C300" s="66"/>
    </row>
    <row r="301" ht="12.75">
      <c r="C301" s="66"/>
    </row>
    <row r="302" ht="12.75">
      <c r="C302" s="66"/>
    </row>
    <row r="303" ht="12.75">
      <c r="C303" s="66"/>
    </row>
    <row r="304" ht="12.75">
      <c r="C304" s="66"/>
    </row>
    <row r="305" ht="12.75">
      <c r="C305" s="66"/>
    </row>
    <row r="306" ht="12.75">
      <c r="C306" s="66"/>
    </row>
    <row r="307" ht="12.75">
      <c r="C307" s="66"/>
    </row>
    <row r="308" ht="12.75">
      <c r="C308" s="66"/>
    </row>
    <row r="309" ht="12.75">
      <c r="C309" s="66"/>
    </row>
    <row r="310" ht="12.75">
      <c r="C310" s="66"/>
    </row>
    <row r="311" ht="12.75">
      <c r="C311" s="66"/>
    </row>
    <row r="312" ht="12.75">
      <c r="C312" s="66"/>
    </row>
    <row r="313" ht="12.75">
      <c r="C313" s="66"/>
    </row>
    <row r="314" ht="12.75">
      <c r="C314" s="66"/>
    </row>
    <row r="315" ht="12.75">
      <c r="C315" s="66"/>
    </row>
    <row r="316" ht="12.75">
      <c r="C316" s="66"/>
    </row>
    <row r="317" ht="12.75">
      <c r="C317" s="66"/>
    </row>
    <row r="318" ht="12.75">
      <c r="C318" s="66"/>
    </row>
    <row r="319" ht="12.75">
      <c r="C319" s="66"/>
    </row>
    <row r="320" ht="12.75">
      <c r="C320" s="66"/>
    </row>
    <row r="321" ht="12.75">
      <c r="C321" s="66"/>
    </row>
    <row r="322" ht="12.75">
      <c r="C322" s="66"/>
    </row>
    <row r="323" ht="12.75">
      <c r="C323" s="66"/>
    </row>
    <row r="324" ht="12.75">
      <c r="C324" s="66"/>
    </row>
    <row r="325" ht="12.75">
      <c r="C325" s="66"/>
    </row>
    <row r="326" ht="12.75">
      <c r="C326" s="66"/>
    </row>
    <row r="327" ht="12.75">
      <c r="C327" s="66"/>
    </row>
    <row r="328" ht="12.75">
      <c r="C328" s="66"/>
    </row>
    <row r="329" ht="12.75">
      <c r="C329" s="66"/>
    </row>
    <row r="330" ht="12.75">
      <c r="C330" s="66"/>
    </row>
    <row r="331" ht="12.75">
      <c r="C331" s="66"/>
    </row>
    <row r="332" ht="12.75">
      <c r="C332" s="66"/>
    </row>
    <row r="333" ht="12.75">
      <c r="C333" s="66"/>
    </row>
    <row r="334" ht="12.75">
      <c r="C334" s="66"/>
    </row>
    <row r="335" ht="12.75">
      <c r="C335" s="66"/>
    </row>
    <row r="336" ht="12.75">
      <c r="C336" s="66"/>
    </row>
    <row r="337" ht="12.75">
      <c r="C337" s="66"/>
    </row>
    <row r="338" ht="12.75">
      <c r="C338" s="66"/>
    </row>
    <row r="339" ht="12.75">
      <c r="C339" s="66"/>
    </row>
    <row r="340" ht="12.75">
      <c r="C340" s="66"/>
    </row>
    <row r="341" ht="12.75">
      <c r="C341" s="66"/>
    </row>
    <row r="342" ht="12.75">
      <c r="C342" s="66"/>
    </row>
    <row r="343" ht="12.75">
      <c r="C343" s="66"/>
    </row>
    <row r="344" ht="12.75">
      <c r="C344" s="66"/>
    </row>
    <row r="345" ht="12.75">
      <c r="C345" s="66"/>
    </row>
    <row r="346" ht="12.75">
      <c r="C346" s="66"/>
    </row>
    <row r="347" ht="12.75">
      <c r="C347" s="66"/>
    </row>
    <row r="348" ht="12.75">
      <c r="C348" s="66"/>
    </row>
    <row r="349" ht="12.75">
      <c r="C349" s="66"/>
    </row>
    <row r="350" ht="12.75">
      <c r="C350" s="66"/>
    </row>
    <row r="351" ht="12.75">
      <c r="C351" s="66"/>
    </row>
    <row r="352" ht="12.75">
      <c r="C352" s="66"/>
    </row>
    <row r="353" ht="12.75">
      <c r="C353" s="66"/>
    </row>
    <row r="354" ht="12.75">
      <c r="C354" s="66"/>
    </row>
    <row r="355" ht="12.75">
      <c r="C355" s="66"/>
    </row>
    <row r="356" ht="12.75">
      <c r="C356" s="66"/>
    </row>
    <row r="357" ht="12.75">
      <c r="C357" s="66"/>
    </row>
    <row r="358" ht="12.75">
      <c r="C358" s="66"/>
    </row>
    <row r="359" ht="12.75">
      <c r="C359" s="66"/>
    </row>
    <row r="360" ht="12.75">
      <c r="C360" s="66"/>
    </row>
    <row r="361" ht="12.75">
      <c r="C361" s="66"/>
    </row>
    <row r="362" ht="12.75">
      <c r="C362" s="66"/>
    </row>
    <row r="363" ht="12.75">
      <c r="C363" s="66"/>
    </row>
    <row r="364" ht="12.75">
      <c r="C364" s="66"/>
    </row>
    <row r="365" ht="12.75">
      <c r="C365" s="66"/>
    </row>
    <row r="366" ht="12.75">
      <c r="C366" s="66"/>
    </row>
    <row r="367" ht="12.75">
      <c r="C367" s="66"/>
    </row>
    <row r="368" ht="12.75">
      <c r="C368" s="66"/>
    </row>
    <row r="369" ht="12.75">
      <c r="C369" s="66"/>
    </row>
    <row r="370" ht="12.75">
      <c r="C370" s="66"/>
    </row>
    <row r="371" ht="12.75">
      <c r="C371" s="66"/>
    </row>
    <row r="372" ht="12.75">
      <c r="C372" s="66"/>
    </row>
    <row r="373" ht="12.75">
      <c r="C373" s="66"/>
    </row>
    <row r="374" ht="12.75">
      <c r="C374" s="66"/>
    </row>
    <row r="375" ht="12.75">
      <c r="C375" s="66"/>
    </row>
    <row r="376" ht="12.75">
      <c r="C376" s="66"/>
    </row>
    <row r="377" ht="12.75">
      <c r="C377" s="66"/>
    </row>
    <row r="378" ht="12.75">
      <c r="C378" s="66"/>
    </row>
    <row r="379" ht="12.75">
      <c r="C379" s="66"/>
    </row>
    <row r="380" ht="12.75">
      <c r="C380" s="66"/>
    </row>
    <row r="381" ht="12.75">
      <c r="C381" s="66"/>
    </row>
    <row r="382" ht="12.75">
      <c r="C382" s="66"/>
    </row>
    <row r="383" ht="12.75">
      <c r="C383" s="66"/>
    </row>
    <row r="384" ht="12.75">
      <c r="C384" s="66"/>
    </row>
    <row r="385" ht="12.75">
      <c r="C385" s="66"/>
    </row>
    <row r="386" ht="12.75">
      <c r="C386" s="66"/>
    </row>
    <row r="387" ht="12.75">
      <c r="C387" s="66"/>
    </row>
    <row r="388" ht="12.75">
      <c r="C388" s="66"/>
    </row>
    <row r="389" ht="12.75">
      <c r="C389" s="66"/>
    </row>
    <row r="390" ht="12.75">
      <c r="C390" s="66"/>
    </row>
    <row r="391" ht="12.75">
      <c r="C391" s="66"/>
    </row>
    <row r="392" ht="12.75">
      <c r="C392" s="66"/>
    </row>
    <row r="393" ht="12.75">
      <c r="C393" s="66"/>
    </row>
    <row r="394" ht="12.75">
      <c r="C394" s="66"/>
    </row>
    <row r="395" ht="12.75">
      <c r="C395" s="66"/>
    </row>
    <row r="396" ht="12.75">
      <c r="C396" s="66"/>
    </row>
    <row r="397" ht="12.75">
      <c r="C397" s="66"/>
    </row>
    <row r="398" ht="12.75">
      <c r="C398" s="66"/>
    </row>
    <row r="399" ht="12.75">
      <c r="C399" s="66"/>
    </row>
    <row r="400" ht="12.75">
      <c r="C400" s="66"/>
    </row>
    <row r="401" ht="12.75">
      <c r="C401" s="66"/>
    </row>
    <row r="402" ht="12.75">
      <c r="C402" s="66"/>
    </row>
    <row r="403" ht="12.75">
      <c r="C403" s="66"/>
    </row>
    <row r="404" ht="12.75">
      <c r="C404" s="66"/>
    </row>
    <row r="405" ht="12.75">
      <c r="C405" s="66"/>
    </row>
    <row r="406" ht="12.75">
      <c r="C406" s="66"/>
    </row>
    <row r="407" ht="12.75">
      <c r="C407" s="66"/>
    </row>
    <row r="408" ht="12.75">
      <c r="C408" s="66"/>
    </row>
    <row r="409" ht="12.75">
      <c r="C409" s="66"/>
    </row>
    <row r="410" ht="12.75">
      <c r="C410" s="66"/>
    </row>
    <row r="411" ht="12.75">
      <c r="C411" s="66"/>
    </row>
    <row r="412" ht="12.75">
      <c r="C412" s="66"/>
    </row>
    <row r="413" ht="12.75">
      <c r="C413" s="66"/>
    </row>
    <row r="414" ht="12.75">
      <c r="C414" s="66"/>
    </row>
    <row r="415" ht="12.75">
      <c r="C415" s="66"/>
    </row>
    <row r="416" ht="12.75">
      <c r="C416" s="66"/>
    </row>
    <row r="417" ht="12.75">
      <c r="C417" s="66"/>
    </row>
    <row r="418" ht="12.75">
      <c r="C418" s="66"/>
    </row>
    <row r="419" ht="12.75">
      <c r="C419" s="66"/>
    </row>
    <row r="420" ht="12.75">
      <c r="C420" s="66"/>
    </row>
    <row r="421" ht="12.75">
      <c r="C421" s="66"/>
    </row>
    <row r="422" ht="12.75">
      <c r="C422" s="66"/>
    </row>
    <row r="423" ht="12.75">
      <c r="C423" s="66"/>
    </row>
    <row r="424" ht="12.75">
      <c r="C424" s="66"/>
    </row>
    <row r="425" ht="12.75">
      <c r="C425" s="66"/>
    </row>
    <row r="426" ht="12.75">
      <c r="C426" s="66"/>
    </row>
    <row r="427" ht="12.75">
      <c r="C427" s="66"/>
    </row>
    <row r="428" ht="12.75">
      <c r="C428" s="66"/>
    </row>
    <row r="429" ht="12.75">
      <c r="C429" s="66"/>
    </row>
    <row r="430" ht="12.75">
      <c r="C430" s="66"/>
    </row>
    <row r="431" ht="12.75">
      <c r="C431" s="66"/>
    </row>
    <row r="432" ht="12.75">
      <c r="C432" s="66"/>
    </row>
    <row r="433" ht="12.75">
      <c r="C433" s="66"/>
    </row>
    <row r="434" ht="12.75">
      <c r="C434" s="66"/>
    </row>
    <row r="435" ht="12.75">
      <c r="C435" s="66"/>
    </row>
    <row r="436" ht="12.75">
      <c r="C436" s="66"/>
    </row>
    <row r="437" ht="12.75">
      <c r="C437" s="66"/>
    </row>
    <row r="438" ht="12.75">
      <c r="C438" s="66"/>
    </row>
    <row r="439" ht="12.75">
      <c r="C439" s="66"/>
    </row>
    <row r="440" ht="12.75">
      <c r="C440" s="66"/>
    </row>
    <row r="441" ht="12.75">
      <c r="C441" s="66"/>
    </row>
    <row r="442" ht="12.75">
      <c r="C442" s="66"/>
    </row>
    <row r="443" ht="12.75">
      <c r="C443" s="66"/>
    </row>
    <row r="444" ht="12.75">
      <c r="C444" s="66"/>
    </row>
    <row r="445" ht="12.75">
      <c r="C445" s="66"/>
    </row>
    <row r="446" ht="12.75">
      <c r="C446" s="66"/>
    </row>
    <row r="447" ht="12.75">
      <c r="C447" s="66"/>
    </row>
    <row r="448" ht="12.75">
      <c r="C448" s="66"/>
    </row>
    <row r="449" ht="12.75">
      <c r="C449" s="66"/>
    </row>
    <row r="450" ht="12.75">
      <c r="C450" s="66"/>
    </row>
    <row r="451" ht="12.75">
      <c r="C451" s="66"/>
    </row>
    <row r="452" ht="12.75">
      <c r="C452" s="66"/>
    </row>
    <row r="453" ht="12.75">
      <c r="C453" s="66"/>
    </row>
    <row r="454" ht="12.75">
      <c r="C454" s="66"/>
    </row>
    <row r="455" ht="12.75">
      <c r="C455" s="66"/>
    </row>
    <row r="456" ht="12.75">
      <c r="C456" s="66"/>
    </row>
    <row r="457" ht="12.75">
      <c r="C457" s="66"/>
    </row>
    <row r="458" ht="12.75">
      <c r="C458" s="66"/>
    </row>
    <row r="459" ht="12.75">
      <c r="C459" s="66"/>
    </row>
    <row r="460" ht="12.75">
      <c r="C460" s="66"/>
    </row>
    <row r="461" ht="12.75">
      <c r="C461" s="66"/>
    </row>
    <row r="462" ht="12.75">
      <c r="C462" s="66"/>
    </row>
    <row r="463" ht="12.75">
      <c r="C463" s="66"/>
    </row>
    <row r="464" ht="12.75">
      <c r="C464" s="66"/>
    </row>
    <row r="465" ht="12.75">
      <c r="C465" s="66"/>
    </row>
    <row r="466" ht="12.75">
      <c r="C466" s="66"/>
    </row>
    <row r="467" ht="12.75">
      <c r="C467" s="66"/>
    </row>
    <row r="468" ht="12.75">
      <c r="C468" s="66"/>
    </row>
    <row r="469" ht="12.75">
      <c r="C469" s="66"/>
    </row>
    <row r="470" ht="12.75">
      <c r="C470" s="66"/>
    </row>
    <row r="471" ht="12.75">
      <c r="C471" s="66"/>
    </row>
    <row r="472" ht="12.75">
      <c r="C472" s="66"/>
    </row>
    <row r="473" ht="12.75">
      <c r="C473" s="66"/>
    </row>
    <row r="474" ht="12.75">
      <c r="C474" s="66"/>
    </row>
    <row r="475" ht="12.75">
      <c r="C475" s="66"/>
    </row>
    <row r="476" ht="12.75">
      <c r="C476" s="66"/>
    </row>
    <row r="477" ht="12.75">
      <c r="C477" s="66"/>
    </row>
    <row r="478" ht="12.75">
      <c r="C478" s="66"/>
    </row>
    <row r="479" ht="12.75">
      <c r="C479" s="66"/>
    </row>
    <row r="480" ht="12.75">
      <c r="C480" s="66"/>
    </row>
    <row r="481" ht="12.75">
      <c r="C481" s="66"/>
    </row>
    <row r="482" ht="12.75">
      <c r="C482" s="66"/>
    </row>
    <row r="483" ht="12.75">
      <c r="C483" s="66"/>
    </row>
    <row r="484" ht="12.75">
      <c r="C484" s="66"/>
    </row>
    <row r="485" ht="12.75">
      <c r="C485" s="66"/>
    </row>
    <row r="486" ht="12.75">
      <c r="C486" s="66"/>
    </row>
    <row r="487" ht="12.75">
      <c r="C487" s="66"/>
    </row>
    <row r="488" ht="12.75">
      <c r="C488" s="66"/>
    </row>
    <row r="489" ht="12.75">
      <c r="C489" s="66"/>
    </row>
    <row r="490" ht="12.75">
      <c r="C490" s="66"/>
    </row>
    <row r="491" ht="12.75">
      <c r="C491" s="66"/>
    </row>
    <row r="492" ht="12.75">
      <c r="C492" s="66"/>
    </row>
    <row r="493" ht="12.75">
      <c r="C493" s="66"/>
    </row>
    <row r="494" ht="12.75">
      <c r="C494" s="66"/>
    </row>
    <row r="495" ht="12.75">
      <c r="C495" s="66"/>
    </row>
    <row r="496" ht="12.75">
      <c r="C496" s="66"/>
    </row>
    <row r="497" ht="12.75">
      <c r="C497" s="66"/>
    </row>
    <row r="498" ht="12.75">
      <c r="C498" s="66"/>
    </row>
    <row r="499" ht="12.75">
      <c r="C499" s="66"/>
    </row>
    <row r="500" ht="12.75">
      <c r="C500" s="66"/>
    </row>
    <row r="501" ht="12.75">
      <c r="C501" s="66"/>
    </row>
    <row r="502" ht="12.75">
      <c r="C502" s="66"/>
    </row>
    <row r="503" ht="12.75">
      <c r="C503" s="66"/>
    </row>
    <row r="504" ht="12.75">
      <c r="C504" s="66"/>
    </row>
    <row r="505" ht="12.75">
      <c r="C505" s="66"/>
    </row>
    <row r="506" ht="12.75">
      <c r="C506" s="66"/>
    </row>
    <row r="507" ht="12.75">
      <c r="C507" s="66"/>
    </row>
    <row r="508" ht="12.75">
      <c r="C508" s="66"/>
    </row>
    <row r="509" ht="12.75">
      <c r="C509" s="66"/>
    </row>
    <row r="510" ht="12.75">
      <c r="C510" s="66"/>
    </row>
    <row r="511" ht="12.75">
      <c r="C511" s="66"/>
    </row>
    <row r="512" ht="12.75">
      <c r="C512" s="66"/>
    </row>
    <row r="513" ht="12.75">
      <c r="C513" s="66"/>
    </row>
    <row r="514" ht="12.75">
      <c r="C514" s="66"/>
    </row>
    <row r="515" ht="12.75">
      <c r="C515" s="66"/>
    </row>
    <row r="516" ht="12.75">
      <c r="C516" s="66"/>
    </row>
    <row r="517" ht="12.75">
      <c r="C517" s="66"/>
    </row>
    <row r="518" ht="12.75">
      <c r="C518" s="66"/>
    </row>
    <row r="519" ht="12.75">
      <c r="C519" s="66"/>
    </row>
    <row r="520" ht="12.75">
      <c r="C520" s="66"/>
    </row>
    <row r="521" ht="12.75">
      <c r="C521" s="66"/>
    </row>
    <row r="522" ht="12.75">
      <c r="C522" s="66"/>
    </row>
    <row r="523" ht="12.75">
      <c r="C523" s="66"/>
    </row>
    <row r="524" ht="12.75">
      <c r="C524" s="66"/>
    </row>
    <row r="525" ht="12.75">
      <c r="C525" s="66"/>
    </row>
    <row r="526" ht="12.75">
      <c r="C526" s="66"/>
    </row>
    <row r="527" ht="12.75">
      <c r="C527" s="66"/>
    </row>
    <row r="528" ht="12.75">
      <c r="C528" s="66"/>
    </row>
    <row r="529" ht="12.75">
      <c r="C529" s="66"/>
    </row>
    <row r="530" ht="12.75">
      <c r="C530" s="66"/>
    </row>
    <row r="531" ht="12.75">
      <c r="C531" s="66"/>
    </row>
    <row r="532" ht="12.75">
      <c r="C532" s="66"/>
    </row>
    <row r="533" ht="12.75">
      <c r="C533" s="66"/>
    </row>
    <row r="534" ht="12.75">
      <c r="C534" s="66"/>
    </row>
    <row r="535" ht="12.75">
      <c r="C535" s="66"/>
    </row>
    <row r="536" ht="12.75">
      <c r="C536" s="66"/>
    </row>
    <row r="537" ht="12.75">
      <c r="C537" s="66"/>
    </row>
    <row r="538" ht="12.75">
      <c r="C538" s="66"/>
    </row>
    <row r="539" ht="12.75">
      <c r="C539" s="66"/>
    </row>
    <row r="540" ht="12.75">
      <c r="C540" s="66"/>
    </row>
    <row r="541" ht="12.75">
      <c r="C541" s="66"/>
    </row>
    <row r="542" ht="12.75">
      <c r="C542" s="66"/>
    </row>
    <row r="543" ht="12.75">
      <c r="C543" s="66"/>
    </row>
    <row r="544" ht="12.75">
      <c r="C544" s="66"/>
    </row>
    <row r="545" ht="12.75">
      <c r="C545" s="66"/>
    </row>
    <row r="546" ht="12.75">
      <c r="C546" s="66"/>
    </row>
    <row r="547" ht="12.75">
      <c r="C547" s="66"/>
    </row>
    <row r="548" ht="12.75">
      <c r="C548" s="66"/>
    </row>
    <row r="549" ht="12.75">
      <c r="C549" s="66"/>
    </row>
    <row r="550" ht="12.75">
      <c r="C550" s="66"/>
    </row>
    <row r="551" ht="12.75">
      <c r="C551" s="66"/>
    </row>
    <row r="552" ht="12.75">
      <c r="C552" s="66"/>
    </row>
    <row r="553" ht="12.75">
      <c r="C553" s="66"/>
    </row>
    <row r="554" ht="12.75">
      <c r="C554" s="66"/>
    </row>
    <row r="555" ht="12.75">
      <c r="C555" s="66"/>
    </row>
    <row r="556" ht="12.75">
      <c r="C556" s="66"/>
    </row>
    <row r="557" ht="12.75">
      <c r="C557" s="66"/>
    </row>
    <row r="558" ht="12.75">
      <c r="C558" s="66"/>
    </row>
    <row r="559" ht="12.75">
      <c r="C559" s="66"/>
    </row>
    <row r="560" ht="12.75">
      <c r="C560" s="66"/>
    </row>
    <row r="561" ht="12.75">
      <c r="C561" s="66"/>
    </row>
    <row r="562" ht="12.75">
      <c r="C562" s="66"/>
    </row>
    <row r="563" ht="12.75">
      <c r="C563" s="66"/>
    </row>
    <row r="564" ht="12.75">
      <c r="C564" s="66"/>
    </row>
    <row r="565" ht="12.75">
      <c r="C565" s="66"/>
    </row>
    <row r="566" ht="12.75">
      <c r="C566" s="66"/>
    </row>
    <row r="567" ht="12.75">
      <c r="C567" s="66"/>
    </row>
    <row r="568" ht="12.75">
      <c r="C568" s="66"/>
    </row>
    <row r="569" ht="12.75">
      <c r="C569" s="66"/>
    </row>
    <row r="570" ht="12.75">
      <c r="C570" s="66"/>
    </row>
    <row r="571" ht="12.75">
      <c r="C571" s="66"/>
    </row>
    <row r="572" ht="12.75">
      <c r="C572" s="66"/>
    </row>
    <row r="573" ht="12.75">
      <c r="C573" s="66"/>
    </row>
    <row r="574" ht="12.75">
      <c r="C574" s="66"/>
    </row>
    <row r="575" ht="12.75">
      <c r="C575" s="66"/>
    </row>
    <row r="576" ht="12.75">
      <c r="C576" s="66"/>
    </row>
    <row r="577" ht="12.75">
      <c r="C577" s="66"/>
    </row>
    <row r="578" ht="12.75">
      <c r="C578" s="66"/>
    </row>
    <row r="579" ht="12.75">
      <c r="C579" s="66"/>
    </row>
    <row r="580" ht="12.75">
      <c r="C580" s="66"/>
    </row>
    <row r="581" ht="12.75">
      <c r="C581" s="66"/>
    </row>
    <row r="582" ht="12.75">
      <c r="C582" s="66"/>
    </row>
    <row r="583" ht="12.75">
      <c r="C583" s="66"/>
    </row>
    <row r="584" ht="12.75">
      <c r="C584" s="66"/>
    </row>
    <row r="585" ht="12.75">
      <c r="C585" s="66"/>
    </row>
    <row r="586" ht="12.75">
      <c r="C586" s="66"/>
    </row>
    <row r="587" ht="12.75">
      <c r="C587" s="66"/>
    </row>
    <row r="588" ht="12.75">
      <c r="C588" s="66"/>
    </row>
    <row r="589" ht="12.75">
      <c r="C589" s="66"/>
    </row>
    <row r="590" ht="12.75">
      <c r="C590" s="66"/>
    </row>
    <row r="591" ht="12.75">
      <c r="C591" s="66"/>
    </row>
    <row r="592" ht="12.75">
      <c r="C592" s="66"/>
    </row>
    <row r="593" ht="12.75">
      <c r="C593" s="66"/>
    </row>
    <row r="594" ht="12.75">
      <c r="C594" s="66"/>
    </row>
    <row r="595" ht="12.75">
      <c r="C595" s="66"/>
    </row>
    <row r="596" ht="12.75">
      <c r="C596" s="66"/>
    </row>
    <row r="597" ht="12.75">
      <c r="C597" s="66"/>
    </row>
    <row r="598" ht="12.75">
      <c r="C598" s="66"/>
    </row>
    <row r="599" ht="12.75">
      <c r="C599" s="66"/>
    </row>
    <row r="600" ht="12.75">
      <c r="C600" s="66"/>
    </row>
    <row r="601" ht="12.75">
      <c r="C601" s="66"/>
    </row>
    <row r="602" ht="12.75">
      <c r="C602" s="66"/>
    </row>
    <row r="603" ht="12.75">
      <c r="C603" s="66"/>
    </row>
    <row r="604" ht="12.75">
      <c r="C604" s="66"/>
    </row>
    <row r="605" ht="12.75">
      <c r="C605" s="66"/>
    </row>
    <row r="606" ht="12.75">
      <c r="C606" s="66"/>
    </row>
    <row r="607" ht="12.75">
      <c r="C607" s="66"/>
    </row>
    <row r="608" ht="12.75">
      <c r="C608" s="66"/>
    </row>
    <row r="609" ht="12.75">
      <c r="C609" s="66"/>
    </row>
    <row r="610" ht="12.75">
      <c r="C610" s="66"/>
    </row>
    <row r="611" ht="12.75">
      <c r="C611" s="66"/>
    </row>
    <row r="612" ht="12.75">
      <c r="C612" s="66"/>
    </row>
    <row r="613" ht="12.75">
      <c r="C613" s="66"/>
    </row>
    <row r="614" ht="12.75">
      <c r="C614" s="66"/>
    </row>
    <row r="615" ht="12.75">
      <c r="C615" s="66"/>
    </row>
    <row r="616" ht="12.75">
      <c r="C616" s="66"/>
    </row>
    <row r="617" ht="12.75">
      <c r="C617" s="66"/>
    </row>
    <row r="618" ht="12.75">
      <c r="C618" s="66"/>
    </row>
    <row r="619" ht="12.75">
      <c r="C619" s="66"/>
    </row>
    <row r="620" ht="12.75">
      <c r="C620" s="66"/>
    </row>
    <row r="621" ht="12.75">
      <c r="C621" s="66"/>
    </row>
    <row r="622" ht="12.75">
      <c r="C622" s="66"/>
    </row>
    <row r="623" ht="12.75">
      <c r="C623" s="66"/>
    </row>
    <row r="624" ht="12.75">
      <c r="C624" s="66"/>
    </row>
    <row r="625" ht="12.75">
      <c r="C625" s="66"/>
    </row>
    <row r="626" ht="12.75">
      <c r="C626" s="66"/>
    </row>
    <row r="627" ht="12.75">
      <c r="C627" s="66"/>
    </row>
    <row r="628" ht="12.75">
      <c r="C628" s="66"/>
    </row>
    <row r="629" ht="12.75">
      <c r="C629" s="66"/>
    </row>
    <row r="630" ht="12.75">
      <c r="C630" s="66"/>
    </row>
    <row r="631" ht="12.75">
      <c r="C631" s="66"/>
    </row>
    <row r="632" ht="12.75">
      <c r="C632" s="66"/>
    </row>
    <row r="633" ht="12.75">
      <c r="C633" s="66"/>
    </row>
    <row r="634" ht="12.75">
      <c r="C634" s="66"/>
    </row>
    <row r="635" ht="12.75">
      <c r="C635" s="66"/>
    </row>
    <row r="636" ht="12.75">
      <c r="C636" s="66"/>
    </row>
    <row r="637" ht="12.75">
      <c r="C637" s="66"/>
    </row>
    <row r="638" ht="12.75">
      <c r="C638" s="66"/>
    </row>
    <row r="639" ht="12.75">
      <c r="C639" s="66"/>
    </row>
    <row r="640" ht="12.75">
      <c r="C640" s="66"/>
    </row>
    <row r="641" ht="12.75">
      <c r="C641" s="66"/>
    </row>
    <row r="642" ht="12.75">
      <c r="C642" s="66"/>
    </row>
    <row r="643" ht="12.75">
      <c r="C643" s="66"/>
    </row>
    <row r="644" ht="12.75">
      <c r="C644" s="66"/>
    </row>
    <row r="645" ht="12.75">
      <c r="C645" s="66"/>
    </row>
    <row r="646" ht="12.75">
      <c r="C646" s="66"/>
    </row>
    <row r="647" ht="12.75">
      <c r="C647" s="66"/>
    </row>
    <row r="648" ht="12.75">
      <c r="C648" s="66"/>
    </row>
    <row r="649" ht="12.75">
      <c r="C649" s="66"/>
    </row>
    <row r="650" ht="12.75">
      <c r="C650" s="66"/>
    </row>
    <row r="651" ht="12.75">
      <c r="C651" s="66"/>
    </row>
    <row r="652" ht="12.75">
      <c r="C652" s="66"/>
    </row>
    <row r="653" ht="12.75">
      <c r="C653" s="66"/>
    </row>
    <row r="654" ht="12.75">
      <c r="C654" s="66"/>
    </row>
    <row r="655" ht="12.75">
      <c r="C655" s="66"/>
    </row>
    <row r="656" ht="12.75">
      <c r="C656" s="66"/>
    </row>
    <row r="657" ht="12.75">
      <c r="C657" s="66"/>
    </row>
    <row r="658" ht="12.75">
      <c r="C658" s="66"/>
    </row>
    <row r="659" ht="12.75">
      <c r="C659" s="66"/>
    </row>
    <row r="660" ht="12.75">
      <c r="C660" s="66"/>
    </row>
    <row r="661" ht="12.75">
      <c r="C661" s="66"/>
    </row>
    <row r="662" ht="12.75">
      <c r="C662" s="66"/>
    </row>
    <row r="663" ht="12.75">
      <c r="C663" s="66"/>
    </row>
    <row r="664" ht="12.75">
      <c r="C664" s="66"/>
    </row>
    <row r="665" ht="12.75">
      <c r="C665" s="66"/>
    </row>
    <row r="666" ht="12.75">
      <c r="C666" s="66"/>
    </row>
    <row r="667" ht="12.75">
      <c r="C667" s="66"/>
    </row>
    <row r="668" ht="12.75">
      <c r="C668" s="66"/>
    </row>
    <row r="669" ht="12.75">
      <c r="C669" s="66"/>
    </row>
    <row r="670" ht="12.75">
      <c r="C670" s="66"/>
    </row>
    <row r="671" ht="12.75">
      <c r="C671" s="66"/>
    </row>
    <row r="672" ht="12.75">
      <c r="C672" s="66"/>
    </row>
    <row r="673" ht="12.75">
      <c r="C673" s="66"/>
    </row>
    <row r="674" ht="12.75">
      <c r="C674" s="66"/>
    </row>
    <row r="675" ht="12.75">
      <c r="C675" s="66"/>
    </row>
    <row r="676" ht="12.75">
      <c r="C676" s="66"/>
    </row>
    <row r="677" ht="12.75">
      <c r="C677" s="66"/>
    </row>
    <row r="678" ht="12.75">
      <c r="C678" s="66"/>
    </row>
    <row r="679" ht="12.75">
      <c r="C679" s="66"/>
    </row>
    <row r="680" ht="12.75">
      <c r="C680" s="66"/>
    </row>
    <row r="681" ht="12.75">
      <c r="C681" s="66"/>
    </row>
    <row r="682" ht="12.75">
      <c r="C682" s="66"/>
    </row>
    <row r="683" ht="12.75">
      <c r="C683" s="66"/>
    </row>
    <row r="684" ht="12.75">
      <c r="C684" s="66"/>
    </row>
    <row r="685" ht="12.75">
      <c r="C685" s="66"/>
    </row>
    <row r="686" ht="12.75">
      <c r="C686" s="66"/>
    </row>
    <row r="687" ht="12.75">
      <c r="C687" s="66"/>
    </row>
    <row r="688" ht="12.75">
      <c r="C688" s="66"/>
    </row>
    <row r="689" ht="12.75">
      <c r="C689" s="66"/>
    </row>
    <row r="690" ht="12.75">
      <c r="C690" s="66"/>
    </row>
    <row r="691" ht="12.75">
      <c r="C691" s="66"/>
    </row>
    <row r="692" ht="12.75">
      <c r="C692" s="66"/>
    </row>
    <row r="693" ht="12.75">
      <c r="C693" s="66"/>
    </row>
    <row r="694" ht="12.75">
      <c r="C694" s="66"/>
    </row>
    <row r="695" ht="12.75">
      <c r="C695" s="66"/>
    </row>
    <row r="696" ht="12.75">
      <c r="C696" s="66"/>
    </row>
    <row r="697" ht="12.75">
      <c r="C697" s="66"/>
    </row>
    <row r="698" ht="12.75">
      <c r="C698" s="66"/>
    </row>
    <row r="699" ht="12.75">
      <c r="C699" s="66"/>
    </row>
    <row r="700" ht="12.75">
      <c r="C700" s="66"/>
    </row>
    <row r="701" ht="12.75">
      <c r="C701" s="66"/>
    </row>
    <row r="702" ht="12.75">
      <c r="C702" s="66"/>
    </row>
    <row r="703" ht="12.75">
      <c r="C703" s="66"/>
    </row>
    <row r="704" ht="12.75">
      <c r="C704" s="66"/>
    </row>
    <row r="705" ht="12.75">
      <c r="C705" s="66"/>
    </row>
    <row r="706" ht="12.75">
      <c r="C706" s="66"/>
    </row>
    <row r="707" ht="12.75">
      <c r="C707" s="66"/>
    </row>
    <row r="708" ht="12.75">
      <c r="C708" s="66"/>
    </row>
    <row r="709" ht="12.75">
      <c r="C709" s="66"/>
    </row>
    <row r="710" ht="12.75">
      <c r="C710" s="66"/>
    </row>
    <row r="711" ht="12.75">
      <c r="C711" s="66"/>
    </row>
    <row r="712" ht="12.75">
      <c r="C712" s="66"/>
    </row>
    <row r="713" ht="12.75">
      <c r="C713" s="66"/>
    </row>
    <row r="714" ht="12.75">
      <c r="C714" s="66"/>
    </row>
    <row r="715" ht="12.75">
      <c r="C715" s="66"/>
    </row>
    <row r="716" ht="12.75">
      <c r="C716" s="66"/>
    </row>
    <row r="717" ht="12.75">
      <c r="C717" s="66"/>
    </row>
    <row r="718" ht="12.75">
      <c r="C718" s="66"/>
    </row>
    <row r="719" ht="12.75">
      <c r="C719" s="66"/>
    </row>
    <row r="720" ht="12.75">
      <c r="C720" s="66"/>
    </row>
    <row r="721" ht="12.75">
      <c r="C721" s="66"/>
    </row>
    <row r="722" ht="12.75">
      <c r="C722" s="66"/>
    </row>
    <row r="723" ht="12.75">
      <c r="C723" s="66"/>
    </row>
    <row r="724" ht="12.75">
      <c r="C724" s="66"/>
    </row>
    <row r="725" ht="12.75">
      <c r="C725" s="66"/>
    </row>
    <row r="726" ht="12.75">
      <c r="C726" s="66"/>
    </row>
    <row r="727" ht="12.75">
      <c r="C727" s="66"/>
    </row>
    <row r="728" ht="12.75">
      <c r="C728" s="66"/>
    </row>
    <row r="729" ht="12.75">
      <c r="C729" s="66"/>
    </row>
    <row r="730" ht="12.75">
      <c r="C730" s="66"/>
    </row>
    <row r="731" ht="12.75">
      <c r="C731" s="66"/>
    </row>
    <row r="732" ht="12.75">
      <c r="C732" s="66"/>
    </row>
    <row r="733" ht="12.75">
      <c r="C733" s="66"/>
    </row>
    <row r="734" ht="12.75">
      <c r="C734" s="66"/>
    </row>
    <row r="735" ht="12.75">
      <c r="C735" s="66"/>
    </row>
    <row r="736" ht="12.75">
      <c r="C736" s="66"/>
    </row>
    <row r="737" ht="12.75">
      <c r="C737" s="66"/>
    </row>
    <row r="738" ht="12.75">
      <c r="C738" s="66"/>
    </row>
    <row r="739" ht="12.75">
      <c r="C739" s="66"/>
    </row>
    <row r="740" ht="12.75">
      <c r="C740" s="66"/>
    </row>
    <row r="741" ht="12.75">
      <c r="C741" s="66"/>
    </row>
    <row r="742" ht="12.75">
      <c r="C742" s="66"/>
    </row>
    <row r="743" ht="12.75">
      <c r="C743" s="66"/>
    </row>
    <row r="744" ht="12.75">
      <c r="C744" s="66"/>
    </row>
    <row r="745" ht="12.75">
      <c r="C745" s="66"/>
    </row>
    <row r="746" ht="12.75">
      <c r="C746" s="66"/>
    </row>
    <row r="747" ht="12.75">
      <c r="C747" s="66"/>
    </row>
    <row r="748" ht="12.75">
      <c r="C748" s="66"/>
    </row>
    <row r="749" ht="12.75">
      <c r="C749" s="66"/>
    </row>
    <row r="750" ht="12.75">
      <c r="C750" s="66"/>
    </row>
    <row r="751" ht="12.75">
      <c r="C751" s="66"/>
    </row>
    <row r="752" ht="12.75">
      <c r="C752" s="66"/>
    </row>
    <row r="753" ht="12.75">
      <c r="C753" s="66"/>
    </row>
    <row r="754" ht="12.75">
      <c r="C754" s="66"/>
    </row>
    <row r="755" ht="12.75">
      <c r="C755" s="66"/>
    </row>
    <row r="756" ht="12.75">
      <c r="C756" s="66"/>
    </row>
    <row r="757" ht="12.75">
      <c r="C757" s="66"/>
    </row>
    <row r="758" ht="12.75">
      <c r="C758" s="66"/>
    </row>
    <row r="759" ht="12.75">
      <c r="C759" s="66"/>
    </row>
    <row r="760" ht="12.75">
      <c r="C760" s="66"/>
    </row>
    <row r="761" ht="12.75">
      <c r="C761" s="66"/>
    </row>
    <row r="762" ht="12.75">
      <c r="C762" s="66"/>
    </row>
    <row r="763" ht="12.75">
      <c r="C763" s="66"/>
    </row>
    <row r="764" ht="12.75">
      <c r="C764" s="66"/>
    </row>
    <row r="765" ht="12.75">
      <c r="C765" s="66"/>
    </row>
    <row r="766" ht="12.75">
      <c r="C766" s="66"/>
    </row>
    <row r="767" ht="12.75">
      <c r="C767" s="66"/>
    </row>
    <row r="768" ht="12.75">
      <c r="C768" s="66"/>
    </row>
    <row r="769" ht="12.75">
      <c r="C769" s="66"/>
    </row>
    <row r="770" ht="12.75">
      <c r="C770" s="66"/>
    </row>
    <row r="771" ht="12.75">
      <c r="C771" s="66"/>
    </row>
    <row r="772" ht="12.75">
      <c r="C772" s="66"/>
    </row>
    <row r="773" ht="12.75">
      <c r="C773" s="66"/>
    </row>
    <row r="774" ht="12.75">
      <c r="C774" s="66"/>
    </row>
    <row r="775" ht="12.75">
      <c r="C775" s="66"/>
    </row>
    <row r="776" ht="12.75">
      <c r="C776" s="66"/>
    </row>
    <row r="777" ht="12.75">
      <c r="C777" s="66"/>
    </row>
    <row r="778" ht="12.75">
      <c r="C778" s="66"/>
    </row>
    <row r="779" ht="12.75">
      <c r="C779" s="66"/>
    </row>
    <row r="780" ht="12.75">
      <c r="C780" s="66"/>
    </row>
    <row r="781" ht="12.75">
      <c r="C781" s="66"/>
    </row>
    <row r="782" ht="12.75">
      <c r="C782" s="66"/>
    </row>
    <row r="783" ht="12.75">
      <c r="C783" s="66"/>
    </row>
    <row r="784" ht="12.75">
      <c r="C784" s="66"/>
    </row>
    <row r="785" ht="12.75">
      <c r="C785" s="66"/>
    </row>
    <row r="786" ht="12.75">
      <c r="C786" s="66"/>
    </row>
    <row r="787" ht="12.75">
      <c r="C787" s="66"/>
    </row>
    <row r="788" ht="12.75">
      <c r="C788" s="66"/>
    </row>
    <row r="789" ht="12.75">
      <c r="C789" s="66"/>
    </row>
    <row r="790" ht="12.75">
      <c r="C790" s="66"/>
    </row>
    <row r="791" ht="12.75">
      <c r="C791" s="66"/>
    </row>
    <row r="792" ht="12.75">
      <c r="C792" s="66"/>
    </row>
    <row r="793" ht="12.75">
      <c r="C793" s="66"/>
    </row>
    <row r="794" ht="12.75">
      <c r="C794" s="66"/>
    </row>
    <row r="795" ht="12.75">
      <c r="C795" s="66"/>
    </row>
    <row r="796" ht="12.75">
      <c r="C796" s="66"/>
    </row>
    <row r="797" ht="12.75">
      <c r="C797" s="66"/>
    </row>
    <row r="798" ht="12.75">
      <c r="C798" s="66"/>
    </row>
    <row r="799" ht="12.75">
      <c r="C799" s="66"/>
    </row>
    <row r="800" ht="12.75">
      <c r="C800" s="66"/>
    </row>
    <row r="801" ht="12.75">
      <c r="C801" s="66"/>
    </row>
    <row r="802" ht="12.75">
      <c r="C802" s="66"/>
    </row>
    <row r="803" ht="12.75">
      <c r="C803" s="66"/>
    </row>
    <row r="804" ht="12.75">
      <c r="C804" s="66"/>
    </row>
    <row r="805" ht="12.75">
      <c r="C805" s="66"/>
    </row>
    <row r="806" ht="12.75">
      <c r="C806" s="66"/>
    </row>
    <row r="807" ht="12.75">
      <c r="C807" s="66"/>
    </row>
    <row r="808" ht="12.75">
      <c r="C808" s="66"/>
    </row>
    <row r="809" ht="12.75">
      <c r="C809" s="66"/>
    </row>
    <row r="810" ht="12.75">
      <c r="C810" s="66"/>
    </row>
    <row r="811" ht="12.75">
      <c r="C811" s="66"/>
    </row>
    <row r="812" ht="12.75">
      <c r="C812" s="66"/>
    </row>
    <row r="813" ht="12.75">
      <c r="C813" s="66"/>
    </row>
    <row r="814" ht="12.75">
      <c r="C814" s="66"/>
    </row>
    <row r="815" ht="12.75">
      <c r="C815" s="66"/>
    </row>
    <row r="816" ht="12.75">
      <c r="C816" s="66"/>
    </row>
    <row r="817" ht="12.75">
      <c r="C817" s="66"/>
    </row>
    <row r="818" ht="12.75">
      <c r="C818" s="66"/>
    </row>
    <row r="819" ht="12.75">
      <c r="C819" s="66"/>
    </row>
    <row r="820" ht="12.75">
      <c r="C820" s="66"/>
    </row>
    <row r="821" ht="12.75">
      <c r="C821" s="66"/>
    </row>
    <row r="822" ht="12.75">
      <c r="C822" s="66"/>
    </row>
    <row r="823" ht="12.75">
      <c r="C823" s="66"/>
    </row>
    <row r="824" ht="12.75">
      <c r="C824" s="66"/>
    </row>
    <row r="825" ht="12.75">
      <c r="C825" s="66"/>
    </row>
    <row r="826" ht="12.75">
      <c r="C826" s="66"/>
    </row>
    <row r="827" ht="12.75">
      <c r="C827" s="66"/>
    </row>
    <row r="828" ht="12.75">
      <c r="C828" s="66"/>
    </row>
    <row r="829" ht="12.75">
      <c r="C829" s="66"/>
    </row>
    <row r="830" ht="12.75">
      <c r="C830" s="66"/>
    </row>
    <row r="831" ht="12.75">
      <c r="C831" s="66"/>
    </row>
    <row r="832" ht="12.75">
      <c r="C832" s="66"/>
    </row>
    <row r="833" ht="12.75">
      <c r="C833" s="66"/>
    </row>
    <row r="834" ht="12.75">
      <c r="C834" s="66"/>
    </row>
    <row r="835" ht="12.75">
      <c r="C835" s="66"/>
    </row>
    <row r="836" ht="12.75">
      <c r="C836" s="66"/>
    </row>
    <row r="837" ht="12.75">
      <c r="C837" s="66"/>
    </row>
    <row r="838" ht="12.75">
      <c r="C838" s="66"/>
    </row>
    <row r="839" ht="12.75">
      <c r="C839" s="66"/>
    </row>
    <row r="840" ht="12.75">
      <c r="C840" s="66"/>
    </row>
    <row r="841" ht="12.75">
      <c r="C841" s="66"/>
    </row>
    <row r="842" ht="12.75">
      <c r="C842" s="66"/>
    </row>
    <row r="843" ht="12.75">
      <c r="C843" s="66"/>
    </row>
    <row r="844" ht="12.75">
      <c r="C844" s="66"/>
    </row>
    <row r="845" ht="12.75">
      <c r="C845" s="66"/>
    </row>
    <row r="846" ht="12.75">
      <c r="C846" s="66"/>
    </row>
    <row r="847" ht="12.75">
      <c r="C847" s="66"/>
    </row>
    <row r="848" ht="12.75">
      <c r="C848" s="66"/>
    </row>
    <row r="849" ht="12.75">
      <c r="C849" s="66"/>
    </row>
    <row r="850" ht="12.75">
      <c r="C850" s="66"/>
    </row>
    <row r="851" ht="12.75">
      <c r="C851" s="66"/>
    </row>
    <row r="852" ht="12.75">
      <c r="C852" s="66"/>
    </row>
    <row r="853" ht="12.75">
      <c r="C853" s="66"/>
    </row>
    <row r="854" ht="12.75">
      <c r="C854" s="66"/>
    </row>
    <row r="855" ht="12.75">
      <c r="C855" s="66"/>
    </row>
    <row r="856" ht="12.75">
      <c r="C856" s="66"/>
    </row>
    <row r="857" ht="12.75">
      <c r="C857" s="66"/>
    </row>
    <row r="858" ht="12.75">
      <c r="C858" s="66"/>
    </row>
    <row r="859" ht="12.75">
      <c r="C859" s="66"/>
    </row>
    <row r="860" ht="12.75">
      <c r="C860" s="66"/>
    </row>
    <row r="861" ht="12.75">
      <c r="C861" s="66"/>
    </row>
    <row r="862" ht="12.75">
      <c r="C862" s="66"/>
    </row>
    <row r="863" ht="12.75">
      <c r="C863" s="66"/>
    </row>
    <row r="864" ht="12.75">
      <c r="C864" s="66"/>
    </row>
    <row r="865" ht="12.75">
      <c r="C865" s="66"/>
    </row>
    <row r="866" ht="12.75">
      <c r="C866" s="66"/>
    </row>
    <row r="867" ht="12.75">
      <c r="C867" s="66"/>
    </row>
    <row r="868" ht="12.75">
      <c r="C868" s="66"/>
    </row>
    <row r="869" ht="12.75">
      <c r="C869" s="66"/>
    </row>
    <row r="870" ht="12.75">
      <c r="C870" s="66"/>
    </row>
    <row r="871" ht="12.75">
      <c r="C871" s="66"/>
    </row>
    <row r="872" ht="12.75">
      <c r="C872" s="66"/>
    </row>
    <row r="873" ht="12.75">
      <c r="C873" s="66"/>
    </row>
    <row r="874" ht="12.75">
      <c r="C874" s="66"/>
    </row>
    <row r="875" ht="12.75">
      <c r="C875" s="66"/>
    </row>
    <row r="876" ht="12.75">
      <c r="C876" s="66"/>
    </row>
    <row r="877" ht="12.75">
      <c r="C877" s="66"/>
    </row>
    <row r="878" ht="12.75">
      <c r="C878" s="66"/>
    </row>
    <row r="879" ht="12.75">
      <c r="C879" s="66"/>
    </row>
    <row r="880" ht="12.75">
      <c r="C880" s="66"/>
    </row>
    <row r="881" ht="12.75">
      <c r="C881" s="66"/>
    </row>
    <row r="882" ht="12.75">
      <c r="C882" s="66"/>
    </row>
    <row r="883" ht="12.75">
      <c r="C883" s="66"/>
    </row>
    <row r="884" ht="12.75">
      <c r="C884" s="66"/>
    </row>
    <row r="885" ht="12.75">
      <c r="C885" s="66"/>
    </row>
    <row r="886" ht="12.75">
      <c r="C886" s="66"/>
    </row>
    <row r="887" ht="12.75">
      <c r="C887" s="66"/>
    </row>
    <row r="888" ht="12.75">
      <c r="C888" s="66"/>
    </row>
    <row r="889" ht="12.75">
      <c r="C889" s="66"/>
    </row>
    <row r="890" ht="12.75">
      <c r="C890" s="66"/>
    </row>
    <row r="891" ht="12.75">
      <c r="C891" s="66"/>
    </row>
    <row r="892" ht="12.75">
      <c r="C892" s="66"/>
    </row>
    <row r="893" ht="12.75">
      <c r="C893" s="66"/>
    </row>
    <row r="894" ht="12.75">
      <c r="C894" s="66"/>
    </row>
    <row r="895" ht="12.75">
      <c r="C895" s="66"/>
    </row>
    <row r="896" ht="12.75">
      <c r="C896" s="66"/>
    </row>
    <row r="897" ht="12.75">
      <c r="C897" s="66"/>
    </row>
    <row r="898" ht="12.75">
      <c r="C898" s="66"/>
    </row>
    <row r="899" ht="12.75">
      <c r="C899" s="66"/>
    </row>
    <row r="900" ht="12.75">
      <c r="C900" s="66"/>
    </row>
    <row r="901" ht="12.75">
      <c r="C901" s="66"/>
    </row>
    <row r="902" ht="12.75">
      <c r="C902" s="66"/>
    </row>
    <row r="903" ht="12.75">
      <c r="C903" s="66"/>
    </row>
    <row r="904" ht="12.75">
      <c r="C904" s="66"/>
    </row>
    <row r="905" ht="12.75">
      <c r="C905" s="66"/>
    </row>
    <row r="906" ht="12.75">
      <c r="C906" s="66"/>
    </row>
    <row r="907" ht="12.75">
      <c r="C907" s="66"/>
    </row>
    <row r="908" ht="12.75">
      <c r="C908" s="66"/>
    </row>
    <row r="909" ht="12.75">
      <c r="C909" s="66"/>
    </row>
    <row r="910" ht="12.75">
      <c r="C910" s="66"/>
    </row>
    <row r="911" ht="12.75">
      <c r="C911" s="66"/>
    </row>
    <row r="912" ht="12.75">
      <c r="C912" s="66"/>
    </row>
    <row r="913" ht="12.75">
      <c r="C913" s="66"/>
    </row>
    <row r="914" ht="12.75">
      <c r="C914" s="66"/>
    </row>
    <row r="915" ht="12.75">
      <c r="C915" s="66"/>
    </row>
    <row r="916" ht="12.75">
      <c r="C916" s="66"/>
    </row>
    <row r="917" ht="12.75">
      <c r="C917" s="66"/>
    </row>
    <row r="918" ht="12.75">
      <c r="C918" s="66"/>
    </row>
    <row r="919" ht="12.75">
      <c r="C919" s="66"/>
    </row>
    <row r="920" ht="12.75">
      <c r="C920" s="66"/>
    </row>
    <row r="921" ht="12.75">
      <c r="C921" s="66"/>
    </row>
    <row r="922" ht="12.75">
      <c r="C922" s="66"/>
    </row>
    <row r="923" ht="12.75">
      <c r="C923" s="66"/>
    </row>
    <row r="924" ht="12.75">
      <c r="C924" s="66"/>
    </row>
    <row r="925" ht="12.75">
      <c r="C925" s="66"/>
    </row>
    <row r="926" ht="12.75">
      <c r="C926" s="66"/>
    </row>
    <row r="927" ht="12.75">
      <c r="C927" s="66"/>
    </row>
    <row r="928" ht="12.75">
      <c r="C928" s="66"/>
    </row>
    <row r="929" ht="12.75">
      <c r="C929" s="66"/>
    </row>
    <row r="930" ht="12.75">
      <c r="C930" s="66"/>
    </row>
    <row r="931" ht="12.75">
      <c r="C931" s="66"/>
    </row>
    <row r="932" ht="12.75">
      <c r="C932" s="66"/>
    </row>
    <row r="933" ht="12.75">
      <c r="C933" s="66"/>
    </row>
    <row r="934" ht="12.75">
      <c r="C934" s="66"/>
    </row>
    <row r="935" ht="12.75">
      <c r="C935" s="66"/>
    </row>
    <row r="936" ht="12.75">
      <c r="C936" s="66"/>
    </row>
    <row r="937" ht="12.75">
      <c r="C937" s="66"/>
    </row>
    <row r="938" ht="12.75">
      <c r="C938" s="66"/>
    </row>
    <row r="939" ht="12.75">
      <c r="C939" s="66"/>
    </row>
    <row r="940" ht="12.75">
      <c r="C940" s="66"/>
    </row>
    <row r="941" ht="12.75">
      <c r="C941" s="66"/>
    </row>
    <row r="942" ht="12.75">
      <c r="C942" s="66"/>
    </row>
    <row r="943" ht="12.75">
      <c r="C943" s="66"/>
    </row>
    <row r="944" ht="12.75">
      <c r="C944" s="66"/>
    </row>
    <row r="945" ht="12.75">
      <c r="C945" s="66"/>
    </row>
    <row r="946" ht="12.75">
      <c r="C946" s="66"/>
    </row>
    <row r="947" ht="12.75">
      <c r="C947" s="66"/>
    </row>
    <row r="948" ht="12.75">
      <c r="C948" s="66"/>
    </row>
    <row r="949" ht="12.75">
      <c r="C949" s="66"/>
    </row>
    <row r="950" ht="12.75">
      <c r="C950" s="66"/>
    </row>
    <row r="951" ht="12.75">
      <c r="C951" s="66"/>
    </row>
    <row r="952" ht="12.75">
      <c r="C952" s="66"/>
    </row>
    <row r="953" ht="12.75">
      <c r="C953" s="66"/>
    </row>
    <row r="954" ht="12.75">
      <c r="C954" s="66"/>
    </row>
    <row r="955" ht="12.75">
      <c r="C955" s="66"/>
    </row>
    <row r="956" ht="12.75">
      <c r="C956" s="66"/>
    </row>
    <row r="957" ht="12.75">
      <c r="C957" s="66"/>
    </row>
    <row r="958" ht="12.75">
      <c r="C958" s="66"/>
    </row>
    <row r="959" ht="12.75">
      <c r="C959" s="66"/>
    </row>
    <row r="960" ht="12.75">
      <c r="C960" s="66"/>
    </row>
    <row r="961" ht="12.75">
      <c r="C961" s="66"/>
    </row>
    <row r="962" ht="12.75">
      <c r="C962" s="66"/>
    </row>
    <row r="963" ht="12.75">
      <c r="C963" s="66"/>
    </row>
    <row r="964" ht="12.75">
      <c r="C964" s="66"/>
    </row>
    <row r="965" ht="12.75">
      <c r="C965" s="66"/>
    </row>
    <row r="966" ht="12.75">
      <c r="C966" s="66"/>
    </row>
    <row r="967" ht="12.75">
      <c r="C967" s="66"/>
    </row>
    <row r="968" ht="12.75">
      <c r="C968" s="66"/>
    </row>
    <row r="969" ht="12.75">
      <c r="C969" s="66"/>
    </row>
    <row r="970" ht="12.75">
      <c r="C970" s="66"/>
    </row>
    <row r="971" ht="12.75">
      <c r="C971" s="66"/>
    </row>
    <row r="972" ht="12.75">
      <c r="C972" s="66"/>
    </row>
    <row r="973" ht="12.75">
      <c r="C973" s="66"/>
    </row>
    <row r="974" ht="12.75">
      <c r="C974" s="66"/>
    </row>
    <row r="975" ht="12.75">
      <c r="C975" s="66"/>
    </row>
    <row r="976" ht="12.75">
      <c r="C976" s="66"/>
    </row>
    <row r="977" ht="12.75">
      <c r="C977" s="66"/>
    </row>
    <row r="978" ht="12.75">
      <c r="C978" s="66"/>
    </row>
    <row r="979" ht="12.75">
      <c r="C979" s="66"/>
    </row>
    <row r="980" ht="12.75">
      <c r="C980" s="66"/>
    </row>
    <row r="981" ht="12.75">
      <c r="C981" s="66"/>
    </row>
    <row r="982" ht="12.75">
      <c r="C982" s="66"/>
    </row>
    <row r="983" ht="12.75">
      <c r="C983" s="66"/>
    </row>
    <row r="984" ht="12.75">
      <c r="C984" s="66"/>
    </row>
    <row r="985" ht="12.75">
      <c r="C985" s="66"/>
    </row>
    <row r="986" ht="12.75">
      <c r="C986" s="66"/>
    </row>
    <row r="987" ht="12.75">
      <c r="C987" s="66"/>
    </row>
    <row r="988" ht="12.75">
      <c r="C988" s="66"/>
    </row>
    <row r="989" ht="12.75">
      <c r="C989" s="66"/>
    </row>
    <row r="990" ht="12.75">
      <c r="C990" s="66"/>
    </row>
    <row r="991" ht="12.75">
      <c r="C991" s="66"/>
    </row>
    <row r="992" ht="12.75">
      <c r="C992" s="66"/>
    </row>
    <row r="993" ht="12.75">
      <c r="C993" s="66"/>
    </row>
    <row r="994" ht="12.75">
      <c r="C994" s="66"/>
    </row>
    <row r="995" ht="12.75">
      <c r="C995" s="66"/>
    </row>
    <row r="996" ht="12.75">
      <c r="C996" s="66"/>
    </row>
    <row r="997" ht="12.75">
      <c r="C997" s="66"/>
    </row>
    <row r="998" ht="12.75">
      <c r="C998" s="66"/>
    </row>
    <row r="999" ht="12.75">
      <c r="C999" s="66"/>
    </row>
    <row r="1000" ht="12.75">
      <c r="C1000" s="66"/>
    </row>
    <row r="1001" ht="12.75">
      <c r="C1001" s="66"/>
    </row>
    <row r="1002" ht="12.75">
      <c r="C1002" s="66"/>
    </row>
    <row r="1003" ht="12.75">
      <c r="C1003" s="66"/>
    </row>
    <row r="1004" ht="12.75">
      <c r="C1004" s="66"/>
    </row>
    <row r="1005" ht="12.75">
      <c r="C1005" s="66"/>
    </row>
    <row r="1006" ht="12.75">
      <c r="C1006" s="66"/>
    </row>
    <row r="1007" ht="12.75">
      <c r="C1007" s="66"/>
    </row>
    <row r="1008" ht="12.75">
      <c r="C1008" s="66"/>
    </row>
    <row r="1009" ht="12.75">
      <c r="C1009" s="66"/>
    </row>
    <row r="1010" ht="12.75">
      <c r="C1010" s="66"/>
    </row>
    <row r="1011" ht="12.75">
      <c r="C1011" s="66"/>
    </row>
    <row r="1012" ht="12.75">
      <c r="C1012" s="66"/>
    </row>
    <row r="1013" ht="12.75">
      <c r="C1013" s="66"/>
    </row>
    <row r="1014" ht="12.75">
      <c r="C1014" s="66"/>
    </row>
    <row r="1015" ht="12.75">
      <c r="C1015" s="66"/>
    </row>
    <row r="1016" ht="12.75">
      <c r="C1016" s="66"/>
    </row>
    <row r="1017" ht="12.75">
      <c r="C1017" s="66"/>
    </row>
    <row r="1018" ht="12.75">
      <c r="C1018" s="66"/>
    </row>
    <row r="1019" ht="12.75">
      <c r="C1019" s="66"/>
    </row>
    <row r="1020" ht="12.75">
      <c r="C1020" s="66"/>
    </row>
    <row r="1021" ht="12.75">
      <c r="C1021" s="66"/>
    </row>
    <row r="1022" ht="12.75">
      <c r="C1022" s="66"/>
    </row>
    <row r="1023" ht="12.75">
      <c r="C1023" s="66"/>
    </row>
    <row r="1024" ht="12.75">
      <c r="C1024" s="66"/>
    </row>
    <row r="1025" ht="12.75">
      <c r="C1025" s="66"/>
    </row>
    <row r="1026" ht="12.75">
      <c r="C1026" s="66"/>
    </row>
    <row r="1027" ht="12.75">
      <c r="C1027" s="66"/>
    </row>
    <row r="1028" ht="12.75">
      <c r="C1028" s="66"/>
    </row>
    <row r="1029" ht="12.75">
      <c r="C1029" s="66"/>
    </row>
    <row r="1030" ht="12.75">
      <c r="C1030" s="66"/>
    </row>
    <row r="1031" ht="12.75">
      <c r="C1031" s="66"/>
    </row>
    <row r="1032" ht="12.75">
      <c r="C1032" s="66"/>
    </row>
    <row r="1033" ht="12.75">
      <c r="C1033" s="66"/>
    </row>
    <row r="1034" ht="12.75">
      <c r="C1034" s="66"/>
    </row>
    <row r="1035" ht="12.75">
      <c r="C1035" s="66"/>
    </row>
    <row r="1036" ht="12.75">
      <c r="C1036" s="66"/>
    </row>
    <row r="1037" ht="12.75">
      <c r="C1037" s="66"/>
    </row>
    <row r="1038" ht="12.75">
      <c r="C1038" s="66"/>
    </row>
    <row r="1039" ht="12.75">
      <c r="C1039" s="66"/>
    </row>
    <row r="1040" ht="12.75">
      <c r="C1040" s="66"/>
    </row>
    <row r="1041" ht="12.75">
      <c r="C1041" s="66"/>
    </row>
    <row r="1042" ht="12.75">
      <c r="C1042" s="66"/>
    </row>
    <row r="1043" ht="12.75">
      <c r="C1043" s="66"/>
    </row>
    <row r="1044" ht="12.75">
      <c r="C1044" s="66"/>
    </row>
    <row r="1045" ht="12.75">
      <c r="C1045" s="66"/>
    </row>
    <row r="1046" ht="12.75">
      <c r="C1046" s="66"/>
    </row>
    <row r="1047" ht="12.75">
      <c r="C1047" s="66"/>
    </row>
    <row r="1048" ht="12.75">
      <c r="C1048" s="66"/>
    </row>
    <row r="1049" ht="12.75">
      <c r="C1049" s="66"/>
    </row>
    <row r="1050" ht="12.75">
      <c r="C1050" s="66"/>
    </row>
    <row r="1051" ht="12.75">
      <c r="C1051" s="66"/>
    </row>
    <row r="1052" ht="12.75">
      <c r="C1052" s="66"/>
    </row>
    <row r="1053" ht="12.75">
      <c r="C1053" s="66"/>
    </row>
    <row r="1054" ht="12.75">
      <c r="C1054" s="66"/>
    </row>
    <row r="1055" ht="12.75">
      <c r="C1055" s="66"/>
    </row>
    <row r="1056" ht="12.75">
      <c r="C1056" s="66"/>
    </row>
    <row r="1057" ht="12.75">
      <c r="C1057" s="66"/>
    </row>
    <row r="1058" ht="12.75">
      <c r="C1058" s="66"/>
    </row>
    <row r="1059" ht="12.75">
      <c r="C1059" s="66"/>
    </row>
    <row r="1060" ht="12.75">
      <c r="C1060" s="66"/>
    </row>
    <row r="1061" ht="12.75">
      <c r="C1061" s="66"/>
    </row>
    <row r="1062" ht="12.75">
      <c r="C1062" s="66"/>
    </row>
    <row r="1063" ht="12.75">
      <c r="C1063" s="66"/>
    </row>
    <row r="1064" ht="12.75">
      <c r="C1064" s="66"/>
    </row>
    <row r="1065" ht="12.75">
      <c r="C1065" s="66"/>
    </row>
    <row r="1066" ht="12.75">
      <c r="C1066" s="66"/>
    </row>
    <row r="1067" ht="12.75">
      <c r="C1067" s="66"/>
    </row>
    <row r="1068" ht="12.75">
      <c r="C1068" s="66"/>
    </row>
    <row r="1069" ht="12.75">
      <c r="C1069" s="66"/>
    </row>
    <row r="1070" ht="12.75">
      <c r="C1070" s="66"/>
    </row>
    <row r="1071" ht="12.75">
      <c r="C1071" s="66"/>
    </row>
    <row r="1072" ht="12.75">
      <c r="C1072" s="66"/>
    </row>
    <row r="1073" ht="12.75">
      <c r="C1073" s="66"/>
    </row>
    <row r="1074" ht="12.75">
      <c r="C1074" s="66"/>
    </row>
    <row r="1075" ht="12.75">
      <c r="C1075" s="66"/>
    </row>
    <row r="1076" ht="12.75">
      <c r="C1076" s="66"/>
    </row>
    <row r="1077" ht="12.75">
      <c r="C1077" s="66"/>
    </row>
    <row r="1078" ht="12.75">
      <c r="C1078" s="66"/>
    </row>
    <row r="1079" ht="12.75">
      <c r="C1079" s="66"/>
    </row>
    <row r="1080" ht="12.75">
      <c r="C1080" s="66"/>
    </row>
    <row r="1081" ht="12.75">
      <c r="C1081" s="66"/>
    </row>
    <row r="1082" ht="12.75">
      <c r="C1082" s="66"/>
    </row>
    <row r="1083" ht="12.75">
      <c r="C1083" s="66"/>
    </row>
    <row r="1084" ht="12.75">
      <c r="C1084" s="66"/>
    </row>
    <row r="1085" ht="12.75">
      <c r="C1085" s="66"/>
    </row>
    <row r="1086" ht="12.75">
      <c r="C1086" s="66"/>
    </row>
    <row r="1087" ht="12.75">
      <c r="C1087" s="66"/>
    </row>
    <row r="1088" ht="12.75">
      <c r="C1088" s="66"/>
    </row>
    <row r="1089" ht="12.75">
      <c r="C1089" s="66"/>
    </row>
    <row r="1090" ht="12.75">
      <c r="C1090" s="66"/>
    </row>
    <row r="1091" ht="12.75">
      <c r="C1091" s="66"/>
    </row>
    <row r="1092" ht="12.75">
      <c r="C1092" s="66"/>
    </row>
    <row r="1093" ht="12.75">
      <c r="C1093" s="66"/>
    </row>
    <row r="1094" ht="12.75">
      <c r="C1094" s="66"/>
    </row>
    <row r="1095" ht="12.75">
      <c r="C1095" s="66"/>
    </row>
    <row r="1096" ht="12.75">
      <c r="C1096" s="66"/>
    </row>
    <row r="1097" ht="12.75">
      <c r="C1097" s="66"/>
    </row>
    <row r="1098" ht="12.75">
      <c r="C1098" s="66"/>
    </row>
    <row r="1099" ht="12.75">
      <c r="C1099" s="66"/>
    </row>
    <row r="1100" ht="12.75">
      <c r="C1100" s="66"/>
    </row>
    <row r="1101" ht="12.75">
      <c r="C1101" s="66"/>
    </row>
    <row r="1102" ht="12.75">
      <c r="C1102" s="66"/>
    </row>
    <row r="1103" ht="12.75">
      <c r="C1103" s="66"/>
    </row>
    <row r="1104" ht="12.75">
      <c r="C1104" s="66"/>
    </row>
    <row r="1105" ht="12.75">
      <c r="C1105" s="66"/>
    </row>
    <row r="1106" ht="12.75">
      <c r="C1106" s="66"/>
    </row>
    <row r="1107" ht="12.75">
      <c r="C1107" s="66"/>
    </row>
    <row r="1108" ht="12.75">
      <c r="C1108" s="66"/>
    </row>
    <row r="1109" ht="12.75">
      <c r="C1109" s="66"/>
    </row>
    <row r="1110" ht="12.75">
      <c r="C1110" s="66"/>
    </row>
    <row r="1111" ht="12.75">
      <c r="C1111" s="66"/>
    </row>
    <row r="1112" ht="12.75">
      <c r="C1112" s="66"/>
    </row>
    <row r="1113" ht="12.75">
      <c r="C1113" s="66"/>
    </row>
    <row r="1114" ht="12.75">
      <c r="C1114" s="66"/>
    </row>
    <row r="1115" ht="12.75">
      <c r="C1115" s="66"/>
    </row>
    <row r="1116" ht="12.75">
      <c r="C1116" s="66"/>
    </row>
    <row r="1117" ht="12.75">
      <c r="C1117" s="66"/>
    </row>
    <row r="1118" ht="12.75">
      <c r="C1118" s="66"/>
    </row>
    <row r="1119" ht="12.75">
      <c r="C1119" s="66"/>
    </row>
    <row r="1120" ht="12.75">
      <c r="C1120" s="66"/>
    </row>
    <row r="1121" ht="12.75">
      <c r="C1121" s="66"/>
    </row>
    <row r="1122" ht="12.75">
      <c r="C1122" s="66"/>
    </row>
    <row r="1123" ht="12.75">
      <c r="C1123" s="66"/>
    </row>
    <row r="1124" ht="12.75">
      <c r="C1124" s="66"/>
    </row>
    <row r="1125" ht="12.75">
      <c r="C1125" s="66"/>
    </row>
    <row r="1126" ht="12.75">
      <c r="C1126" s="66"/>
    </row>
    <row r="1127" ht="12.75">
      <c r="C1127" s="66"/>
    </row>
    <row r="1128" ht="12.75">
      <c r="C1128" s="66"/>
    </row>
    <row r="1129" ht="12.75">
      <c r="C1129" s="66"/>
    </row>
    <row r="1130" ht="12.75">
      <c r="C1130" s="66"/>
    </row>
    <row r="1131" ht="12.75">
      <c r="C1131" s="66"/>
    </row>
    <row r="1132" ht="12.75">
      <c r="C1132" s="66"/>
    </row>
    <row r="1133" ht="12.75">
      <c r="C1133" s="66"/>
    </row>
    <row r="1134" ht="12.75">
      <c r="C1134" s="66"/>
    </row>
    <row r="1135" ht="12.75">
      <c r="C1135" s="66"/>
    </row>
    <row r="1136" ht="12.75">
      <c r="C1136" s="66"/>
    </row>
    <row r="1137" ht="12.75">
      <c r="C1137" s="66"/>
    </row>
    <row r="1138" ht="12.75">
      <c r="C1138" s="66"/>
    </row>
    <row r="1139" ht="12.75">
      <c r="C1139" s="66"/>
    </row>
    <row r="1140" ht="12.75">
      <c r="C1140" s="66"/>
    </row>
    <row r="1141" ht="12.75">
      <c r="C1141" s="66"/>
    </row>
    <row r="1142" ht="12.75">
      <c r="C1142" s="66"/>
    </row>
    <row r="1143" ht="12.75">
      <c r="C1143" s="66"/>
    </row>
    <row r="1144" ht="12.75">
      <c r="C1144" s="66"/>
    </row>
    <row r="1145" ht="12.75">
      <c r="C1145" s="66"/>
    </row>
    <row r="1146" ht="12.75">
      <c r="C1146" s="66"/>
    </row>
    <row r="1147" ht="12.75">
      <c r="C1147" s="66"/>
    </row>
    <row r="1148" ht="12.75">
      <c r="C1148" s="66"/>
    </row>
    <row r="1149" ht="12.75">
      <c r="C1149" s="66"/>
    </row>
    <row r="1150" ht="12.75">
      <c r="C1150" s="66"/>
    </row>
    <row r="1151" ht="12.75">
      <c r="C1151" s="66"/>
    </row>
    <row r="1152" ht="12.75">
      <c r="C1152" s="66"/>
    </row>
    <row r="1153" ht="12.75">
      <c r="C1153" s="66"/>
    </row>
    <row r="1154" ht="12.75">
      <c r="C1154" s="66"/>
    </row>
    <row r="1155" ht="12.75">
      <c r="C1155" s="66"/>
    </row>
    <row r="1156" ht="12.75">
      <c r="C1156" s="66"/>
    </row>
    <row r="1157" ht="12.75">
      <c r="C1157" s="66"/>
    </row>
    <row r="1158" ht="12.75">
      <c r="C1158" s="66"/>
    </row>
    <row r="1159" ht="12.75">
      <c r="C1159" s="66"/>
    </row>
    <row r="1160" ht="12.75">
      <c r="C1160" s="66"/>
    </row>
    <row r="1161" ht="12.75">
      <c r="C1161" s="66"/>
    </row>
    <row r="1162" ht="12.75">
      <c r="C1162" s="66"/>
    </row>
    <row r="1163" ht="12.75">
      <c r="C1163" s="66"/>
    </row>
    <row r="1164" ht="12.75">
      <c r="C1164" s="66"/>
    </row>
    <row r="1165" ht="12.75">
      <c r="C1165" s="66"/>
    </row>
    <row r="1166" ht="12.75">
      <c r="C1166" s="66"/>
    </row>
    <row r="1167" ht="12.75">
      <c r="C1167" s="66"/>
    </row>
    <row r="1168" ht="12.75">
      <c r="C1168" s="66"/>
    </row>
    <row r="1169" ht="12.75">
      <c r="C1169" s="66"/>
    </row>
    <row r="1170" ht="12.75">
      <c r="C1170" s="66"/>
    </row>
    <row r="1171" ht="12.75">
      <c r="C1171" s="66"/>
    </row>
    <row r="1172" ht="12.75">
      <c r="C1172" s="66"/>
    </row>
    <row r="1173" ht="12.75">
      <c r="C1173" s="66"/>
    </row>
    <row r="1174" ht="12.75">
      <c r="C1174" s="66"/>
    </row>
    <row r="1175" ht="12.75">
      <c r="C1175" s="66"/>
    </row>
    <row r="1176" ht="12.75">
      <c r="C1176" s="66"/>
    </row>
    <row r="1177" ht="12.75">
      <c r="C1177" s="66"/>
    </row>
    <row r="1178" ht="12.75">
      <c r="C1178" s="66"/>
    </row>
    <row r="1179" ht="12.75">
      <c r="C1179" s="66"/>
    </row>
    <row r="1180" ht="12.75">
      <c r="C1180" s="66"/>
    </row>
    <row r="1181" ht="12.75">
      <c r="C1181" s="66"/>
    </row>
    <row r="1182" ht="12.75">
      <c r="C1182" s="66"/>
    </row>
    <row r="1183" ht="12.75">
      <c r="C1183" s="66"/>
    </row>
    <row r="1184" ht="12.75">
      <c r="C1184" s="66"/>
    </row>
    <row r="1185" ht="12.75">
      <c r="C1185" s="66"/>
    </row>
    <row r="1186" ht="12.75">
      <c r="C1186" s="66"/>
    </row>
    <row r="1187" ht="12.75">
      <c r="C1187" s="66"/>
    </row>
    <row r="1188" ht="12.75">
      <c r="C1188" s="66"/>
    </row>
    <row r="1189" ht="12.75">
      <c r="C1189" s="66"/>
    </row>
    <row r="1190" ht="12.75">
      <c r="C1190" s="66"/>
    </row>
    <row r="1191" ht="12.75">
      <c r="C1191" s="66"/>
    </row>
    <row r="1192" ht="12.75">
      <c r="C1192" s="66"/>
    </row>
    <row r="1193" ht="12.75">
      <c r="C1193" s="66"/>
    </row>
    <row r="1194" ht="12.75">
      <c r="C1194" s="66"/>
    </row>
    <row r="1195" ht="12.75">
      <c r="C1195" s="66"/>
    </row>
    <row r="1196" ht="12.75">
      <c r="C1196" s="66"/>
    </row>
    <row r="1197" ht="12.75">
      <c r="C1197" s="66"/>
    </row>
    <row r="1198" ht="12.75">
      <c r="C1198" s="66"/>
    </row>
    <row r="1199" ht="12.75">
      <c r="C1199" s="66"/>
    </row>
    <row r="1200" ht="12.75">
      <c r="C1200" s="66"/>
    </row>
    <row r="1201" ht="12.75">
      <c r="C1201" s="66"/>
    </row>
    <row r="1202" ht="12.75">
      <c r="C1202" s="66"/>
    </row>
    <row r="1203" ht="12.75">
      <c r="C1203" s="66"/>
    </row>
    <row r="1204" ht="12.75">
      <c r="C1204" s="66"/>
    </row>
    <row r="1205" ht="12.75">
      <c r="C1205" s="66"/>
    </row>
    <row r="1206" ht="12.75">
      <c r="C1206" s="66"/>
    </row>
    <row r="1207" ht="12.75">
      <c r="C1207" s="66"/>
    </row>
    <row r="1208" ht="12.75">
      <c r="C1208" s="66"/>
    </row>
    <row r="1209" ht="12.75">
      <c r="C1209" s="66"/>
    </row>
    <row r="1210" ht="12.75">
      <c r="C1210" s="66"/>
    </row>
    <row r="1211" ht="12.75">
      <c r="C1211" s="66"/>
    </row>
    <row r="1212" ht="12.75">
      <c r="C1212" s="66"/>
    </row>
    <row r="1213" ht="12.75">
      <c r="C1213" s="66"/>
    </row>
    <row r="1214" ht="12.75">
      <c r="C1214" s="66"/>
    </row>
    <row r="1215" ht="12.75">
      <c r="C1215" s="66"/>
    </row>
    <row r="1216" ht="12.75">
      <c r="C1216" s="66"/>
    </row>
    <row r="1217" ht="12.75">
      <c r="C1217" s="66"/>
    </row>
    <row r="1218" ht="12.75">
      <c r="C1218" s="66"/>
    </row>
    <row r="1219" ht="12.75">
      <c r="C1219" s="66"/>
    </row>
    <row r="1220" ht="12.75">
      <c r="C1220" s="66"/>
    </row>
    <row r="1221" ht="12.75">
      <c r="C1221" s="66"/>
    </row>
    <row r="1222" ht="12.75">
      <c r="C1222" s="66"/>
    </row>
    <row r="1223" ht="12.75">
      <c r="C1223" s="66"/>
    </row>
    <row r="1224" ht="12.75">
      <c r="C1224" s="66"/>
    </row>
    <row r="1225" ht="12.75">
      <c r="C1225" s="66"/>
    </row>
    <row r="1226" ht="12.75">
      <c r="C1226" s="66"/>
    </row>
    <row r="1227" ht="12.75">
      <c r="C1227" s="66"/>
    </row>
    <row r="1228" ht="12.75">
      <c r="C1228" s="66"/>
    </row>
    <row r="1229" ht="12.75">
      <c r="C1229" s="66"/>
    </row>
    <row r="1230" ht="12.75">
      <c r="C1230" s="66"/>
    </row>
    <row r="1231" ht="12.75">
      <c r="C1231" s="66"/>
    </row>
    <row r="1232" ht="12.75">
      <c r="C1232" s="66"/>
    </row>
    <row r="1233" ht="12.75">
      <c r="C1233" s="66"/>
    </row>
    <row r="1234" ht="12.75">
      <c r="C1234" s="66"/>
    </row>
    <row r="1235" ht="12.75">
      <c r="C1235" s="66"/>
    </row>
    <row r="1236" ht="12.75">
      <c r="C1236" s="66"/>
    </row>
    <row r="1237" ht="12.75">
      <c r="C1237" s="66"/>
    </row>
    <row r="1238" ht="12.75">
      <c r="C1238" s="66"/>
    </row>
    <row r="1239" ht="12.75">
      <c r="C1239" s="66"/>
    </row>
    <row r="1240" ht="12.75">
      <c r="C1240" s="66"/>
    </row>
    <row r="1241" ht="12.75">
      <c r="C1241" s="66"/>
    </row>
    <row r="1242" ht="12.75">
      <c r="C1242" s="66"/>
    </row>
    <row r="1243" ht="12.75">
      <c r="C1243" s="66"/>
    </row>
    <row r="1244" ht="12.75">
      <c r="C1244" s="66"/>
    </row>
    <row r="1245" ht="12.75">
      <c r="C1245" s="66"/>
    </row>
    <row r="1246" ht="12.75">
      <c r="C1246" s="66"/>
    </row>
    <row r="1247" ht="12.75">
      <c r="C1247" s="66"/>
    </row>
    <row r="1248" ht="12.75">
      <c r="C1248" s="66"/>
    </row>
    <row r="1249" ht="12.75">
      <c r="C1249" s="66"/>
    </row>
    <row r="1250" ht="12.75">
      <c r="C1250" s="66"/>
    </row>
    <row r="1251" ht="12.75">
      <c r="C1251" s="66"/>
    </row>
    <row r="1252" ht="12.75">
      <c r="C1252" s="66"/>
    </row>
    <row r="1253" ht="12.75">
      <c r="C1253" s="66"/>
    </row>
    <row r="1254" ht="12.75">
      <c r="C1254" s="66"/>
    </row>
    <row r="1255" ht="12.75">
      <c r="C1255" s="66"/>
    </row>
    <row r="1256" ht="12.75">
      <c r="C1256" s="66"/>
    </row>
    <row r="1257" ht="12.75">
      <c r="C1257" s="66"/>
    </row>
    <row r="1258" ht="12.75">
      <c r="C1258" s="66"/>
    </row>
    <row r="1259" ht="12.75">
      <c r="C1259" s="66"/>
    </row>
    <row r="1260" ht="12.75">
      <c r="C1260" s="66"/>
    </row>
    <row r="1261" ht="12.75">
      <c r="C1261" s="66"/>
    </row>
    <row r="1262" ht="12.75">
      <c r="C1262" s="66"/>
    </row>
    <row r="1263" ht="12.75">
      <c r="C1263" s="66"/>
    </row>
    <row r="1264" ht="12.75">
      <c r="C1264" s="66"/>
    </row>
    <row r="1265" ht="12.75">
      <c r="C1265" s="66"/>
    </row>
    <row r="1266" ht="12.75">
      <c r="C1266" s="66"/>
    </row>
    <row r="1267" ht="12.75">
      <c r="C1267" s="66"/>
    </row>
    <row r="1268" ht="12.75">
      <c r="C1268" s="66"/>
    </row>
    <row r="1269" ht="12.75">
      <c r="C1269" s="66"/>
    </row>
    <row r="1270" ht="12.75">
      <c r="C1270" s="66"/>
    </row>
    <row r="1271" ht="12.75">
      <c r="C1271" s="66"/>
    </row>
    <row r="1272" ht="12.75">
      <c r="C1272" s="66"/>
    </row>
    <row r="1273" ht="12.75">
      <c r="C1273" s="66"/>
    </row>
    <row r="1274" ht="12.75">
      <c r="C1274" s="66"/>
    </row>
    <row r="1275" ht="12.75">
      <c r="C1275" s="66"/>
    </row>
    <row r="1276" ht="12.75">
      <c r="C1276" s="66"/>
    </row>
    <row r="1277" ht="12.75">
      <c r="C1277" s="66"/>
    </row>
    <row r="1278" ht="12.75">
      <c r="C1278" s="66"/>
    </row>
    <row r="1279" ht="12.75">
      <c r="C1279" s="66"/>
    </row>
    <row r="1280" ht="12.75">
      <c r="C1280" s="66"/>
    </row>
    <row r="1281" ht="12.75">
      <c r="C1281" s="66"/>
    </row>
    <row r="1282" ht="12.75">
      <c r="C1282" s="66"/>
    </row>
    <row r="1283" ht="12.75">
      <c r="C1283" s="66"/>
    </row>
    <row r="1284" ht="12.75">
      <c r="C1284" s="66"/>
    </row>
    <row r="1285" ht="12.75">
      <c r="C1285" s="66"/>
    </row>
    <row r="1286" ht="12.75">
      <c r="C1286" s="66"/>
    </row>
    <row r="1287" ht="12.75">
      <c r="C1287" s="66"/>
    </row>
    <row r="1288" ht="12.75">
      <c r="C1288" s="66"/>
    </row>
    <row r="1289" ht="12.75">
      <c r="C1289" s="66"/>
    </row>
    <row r="1290" ht="12.75">
      <c r="C1290" s="66"/>
    </row>
    <row r="1291" ht="12.75">
      <c r="C1291" s="66"/>
    </row>
    <row r="1292" ht="12.75">
      <c r="C1292" s="66"/>
    </row>
    <row r="1293" ht="12.75">
      <c r="C1293" s="66"/>
    </row>
    <row r="1294" ht="12.75">
      <c r="C1294" s="66"/>
    </row>
    <row r="1295" ht="12.75">
      <c r="C1295" s="66"/>
    </row>
    <row r="1296" ht="12.75">
      <c r="C1296" s="66"/>
    </row>
    <row r="1297" ht="12.75">
      <c r="C1297" s="66"/>
    </row>
    <row r="1298" ht="12.75">
      <c r="C1298" s="66"/>
    </row>
    <row r="1299" ht="12.75">
      <c r="C1299" s="66"/>
    </row>
    <row r="1300" ht="12.75">
      <c r="C1300" s="66"/>
    </row>
    <row r="1301" ht="12.75">
      <c r="C1301" s="66"/>
    </row>
    <row r="1302" ht="12.75">
      <c r="C1302" s="66"/>
    </row>
    <row r="1303" ht="12.75">
      <c r="C1303" s="66"/>
    </row>
    <row r="1304" ht="12.75">
      <c r="C1304" s="66"/>
    </row>
    <row r="1305" ht="12.75">
      <c r="C1305" s="66"/>
    </row>
    <row r="1306" ht="12.75">
      <c r="C1306" s="66"/>
    </row>
    <row r="1307" ht="12.75">
      <c r="C1307" s="66"/>
    </row>
    <row r="1308" ht="12.75">
      <c r="C1308" s="66"/>
    </row>
    <row r="1309" ht="12.75">
      <c r="C1309" s="66"/>
    </row>
    <row r="1310" ht="12.75">
      <c r="C1310" s="66"/>
    </row>
    <row r="1311" ht="12.75">
      <c r="C1311" s="66"/>
    </row>
    <row r="1312" ht="12.75">
      <c r="C1312" s="66"/>
    </row>
    <row r="1313" ht="12.75">
      <c r="C1313" s="66"/>
    </row>
    <row r="1314" ht="12.75">
      <c r="C1314" s="66"/>
    </row>
    <row r="1315" ht="12.75">
      <c r="C1315" s="66"/>
    </row>
    <row r="1316" ht="12.75">
      <c r="C1316" s="66"/>
    </row>
    <row r="1317" ht="12.75">
      <c r="C1317" s="66"/>
    </row>
    <row r="1318" ht="12.75">
      <c r="C1318" s="66"/>
    </row>
    <row r="1319" ht="12.75">
      <c r="C1319" s="66"/>
    </row>
    <row r="1320" ht="12.75">
      <c r="C1320" s="66"/>
    </row>
    <row r="1321" ht="12.75">
      <c r="C1321" s="66"/>
    </row>
    <row r="1322" ht="12.75">
      <c r="C1322" s="66"/>
    </row>
    <row r="1323" ht="12.75">
      <c r="C1323" s="66"/>
    </row>
    <row r="1324" ht="12.75">
      <c r="C1324" s="66"/>
    </row>
    <row r="1325" ht="12.75">
      <c r="C1325" s="66"/>
    </row>
    <row r="1326" ht="12.75">
      <c r="C1326" s="66"/>
    </row>
    <row r="1327" ht="12.75">
      <c r="C1327" s="66"/>
    </row>
    <row r="1328" ht="12.75">
      <c r="C1328" s="66"/>
    </row>
    <row r="1329" ht="12.75">
      <c r="C1329" s="66"/>
    </row>
    <row r="1330" ht="12.75">
      <c r="C1330" s="66"/>
    </row>
    <row r="1331" ht="12.75">
      <c r="C1331" s="66"/>
    </row>
    <row r="1332" ht="12.75">
      <c r="C1332" s="66"/>
    </row>
    <row r="1333" ht="12.75">
      <c r="C1333" s="66"/>
    </row>
    <row r="1334" ht="12.75">
      <c r="C1334" s="66"/>
    </row>
    <row r="1335" ht="12.75">
      <c r="C1335" s="66"/>
    </row>
    <row r="1336" ht="12.75">
      <c r="C1336" s="66"/>
    </row>
    <row r="1337" ht="12.75">
      <c r="C1337" s="66"/>
    </row>
    <row r="1338" ht="12.75">
      <c r="C1338" s="66"/>
    </row>
    <row r="1339" ht="12.75">
      <c r="C1339" s="66"/>
    </row>
    <row r="1340" ht="12.75">
      <c r="C1340" s="66"/>
    </row>
    <row r="1341" ht="12.75">
      <c r="C1341" s="66"/>
    </row>
    <row r="1342" ht="12.75">
      <c r="C1342" s="66"/>
    </row>
    <row r="1343" ht="12.75">
      <c r="C1343" s="66"/>
    </row>
    <row r="1344" ht="12.75">
      <c r="C1344" s="66"/>
    </row>
    <row r="1345" ht="12.75">
      <c r="C1345" s="66"/>
    </row>
    <row r="1346" ht="12.75">
      <c r="C1346" s="66"/>
    </row>
    <row r="1347" ht="12.75">
      <c r="C1347" s="66"/>
    </row>
    <row r="1348" ht="12.75">
      <c r="C1348" s="66"/>
    </row>
    <row r="1349" ht="12.75">
      <c r="C1349" s="66"/>
    </row>
    <row r="1350" ht="12.75">
      <c r="C1350" s="66"/>
    </row>
    <row r="1351" ht="12.75">
      <c r="C1351" s="66"/>
    </row>
    <row r="1352" ht="12.75">
      <c r="C1352" s="66"/>
    </row>
    <row r="1353" ht="12.75">
      <c r="C1353" s="66"/>
    </row>
    <row r="1354" ht="12.75">
      <c r="C1354" s="66"/>
    </row>
    <row r="1355" ht="12.75">
      <c r="C1355" s="66"/>
    </row>
    <row r="1356" ht="12.75">
      <c r="C1356" s="66"/>
    </row>
    <row r="1357" ht="12.75">
      <c r="C1357" s="66"/>
    </row>
    <row r="1358" ht="12.75">
      <c r="C1358" s="66"/>
    </row>
    <row r="1359" ht="12.75">
      <c r="C1359" s="66"/>
    </row>
    <row r="1360" ht="12.75">
      <c r="C1360" s="66"/>
    </row>
    <row r="1361" ht="12.75">
      <c r="C1361" s="66"/>
    </row>
    <row r="1362" ht="12.75">
      <c r="C1362" s="66"/>
    </row>
    <row r="1363" ht="12.75">
      <c r="C1363" s="66"/>
    </row>
    <row r="1364" ht="12.75">
      <c r="C1364" s="66"/>
    </row>
    <row r="1365" ht="12.75">
      <c r="C1365" s="66"/>
    </row>
    <row r="1366" ht="12.75">
      <c r="C1366" s="66"/>
    </row>
    <row r="1367" ht="12.75">
      <c r="C1367" s="66"/>
    </row>
    <row r="1368" ht="12.75">
      <c r="C1368" s="66"/>
    </row>
    <row r="1369" ht="12.75">
      <c r="C1369" s="66"/>
    </row>
    <row r="1370" ht="12.75">
      <c r="C1370" s="66"/>
    </row>
    <row r="1371" ht="12.75">
      <c r="C1371" s="66"/>
    </row>
    <row r="1372" ht="12.75">
      <c r="C1372" s="66"/>
    </row>
    <row r="1373" ht="12.75">
      <c r="C1373" s="66"/>
    </row>
    <row r="1374" ht="12.75">
      <c r="C1374" s="66"/>
    </row>
    <row r="1375" ht="12.75">
      <c r="C1375" s="66"/>
    </row>
    <row r="1376" ht="12.75">
      <c r="C1376" s="66"/>
    </row>
    <row r="1377" ht="12.75">
      <c r="C1377" s="66"/>
    </row>
    <row r="1378" ht="12.75">
      <c r="C1378" s="66"/>
    </row>
    <row r="1379" ht="12.75">
      <c r="C1379" s="66"/>
    </row>
    <row r="1380" ht="12.75">
      <c r="C1380" s="66"/>
    </row>
    <row r="1381" ht="12.75">
      <c r="C1381" s="66"/>
    </row>
    <row r="1382" ht="12.75">
      <c r="C1382" s="66"/>
    </row>
    <row r="1383" ht="12.75">
      <c r="C1383" s="66"/>
    </row>
    <row r="1384" ht="12.75">
      <c r="C1384" s="66"/>
    </row>
    <row r="1385" ht="12.75">
      <c r="C1385" s="66"/>
    </row>
    <row r="1386" ht="12.75">
      <c r="C1386" s="66"/>
    </row>
    <row r="1387" ht="12.75">
      <c r="C1387" s="66"/>
    </row>
    <row r="1388" ht="12.75">
      <c r="C1388" s="66"/>
    </row>
    <row r="1389" ht="12.75">
      <c r="C1389" s="66"/>
    </row>
    <row r="1390" ht="12.75">
      <c r="C1390" s="66"/>
    </row>
    <row r="1391" ht="12.75">
      <c r="C1391" s="66"/>
    </row>
    <row r="1392" ht="12.75">
      <c r="C1392" s="66"/>
    </row>
    <row r="1393" ht="12.75">
      <c r="C1393" s="66"/>
    </row>
    <row r="1394" ht="12.75">
      <c r="C1394" s="66"/>
    </row>
    <row r="1395" ht="12.75">
      <c r="C1395" s="66"/>
    </row>
    <row r="1396" ht="12.75">
      <c r="C1396" s="66"/>
    </row>
    <row r="1397" ht="12.75">
      <c r="C1397" s="66"/>
    </row>
    <row r="1398" ht="12.75">
      <c r="C1398" s="66"/>
    </row>
    <row r="1399" ht="12.75">
      <c r="C1399" s="66"/>
    </row>
    <row r="1400" ht="12.75">
      <c r="C1400" s="66"/>
    </row>
    <row r="1401" ht="12.75">
      <c r="C1401" s="66"/>
    </row>
    <row r="1402" ht="12.75">
      <c r="C1402" s="66"/>
    </row>
    <row r="1403" ht="12.75">
      <c r="C1403" s="66"/>
    </row>
    <row r="1404" ht="12.75">
      <c r="C1404" s="66"/>
    </row>
    <row r="1405" ht="12.75">
      <c r="C1405" s="66"/>
    </row>
    <row r="1406" ht="12.75">
      <c r="C1406" s="66"/>
    </row>
    <row r="1407" ht="12.75">
      <c r="C1407" s="66"/>
    </row>
    <row r="1408" ht="12.75">
      <c r="C1408" s="66"/>
    </row>
    <row r="1409" ht="12.75">
      <c r="C1409" s="66"/>
    </row>
    <row r="1410" ht="12.75">
      <c r="C1410" s="66"/>
    </row>
    <row r="1411" ht="12.75">
      <c r="C1411" s="66"/>
    </row>
    <row r="1412" ht="12.75">
      <c r="C1412" s="66"/>
    </row>
    <row r="1413" ht="12.75">
      <c r="C1413" s="66"/>
    </row>
    <row r="1414" ht="12.75">
      <c r="C1414" s="66"/>
    </row>
    <row r="1415" ht="12.75">
      <c r="C1415" s="66"/>
    </row>
    <row r="1416" ht="12.75">
      <c r="C1416" s="66"/>
    </row>
    <row r="1417" ht="12.75">
      <c r="C1417" s="66"/>
    </row>
    <row r="1418" ht="12.75">
      <c r="C1418" s="66"/>
    </row>
    <row r="1419" ht="12.75">
      <c r="C1419" s="66"/>
    </row>
    <row r="1420" ht="12.75">
      <c r="C1420" s="66"/>
    </row>
    <row r="1421" ht="12.75">
      <c r="C1421" s="66"/>
    </row>
    <row r="1422" ht="12.75">
      <c r="C1422" s="66"/>
    </row>
    <row r="1423" ht="12.75">
      <c r="C1423" s="66"/>
    </row>
    <row r="1424" ht="12.75">
      <c r="C1424" s="66"/>
    </row>
    <row r="1425" ht="12.75">
      <c r="C1425" s="66"/>
    </row>
    <row r="1426" ht="12.75">
      <c r="C1426" s="66"/>
    </row>
    <row r="1427" ht="12.75">
      <c r="C1427" s="66"/>
    </row>
    <row r="1428" ht="12.75">
      <c r="C1428" s="66"/>
    </row>
    <row r="1429" ht="12.75">
      <c r="C1429" s="66"/>
    </row>
    <row r="1430" ht="12.75">
      <c r="C1430" s="66"/>
    </row>
    <row r="1431" ht="12.75">
      <c r="C1431" s="66"/>
    </row>
    <row r="1432" ht="12.75">
      <c r="C1432" s="66"/>
    </row>
    <row r="1433" ht="12.75">
      <c r="C1433" s="66"/>
    </row>
  </sheetData>
  <printOptions/>
  <pageMargins left="0.25" right="0.25" top="0.25" bottom="0.25" header="0.25" footer="0.25"/>
  <pageSetup fitToHeight="3" fitToWidth="1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burke</dc:creator>
  <cp:keywords/>
  <dc:description/>
  <cp:lastModifiedBy>paul burke</cp:lastModifiedBy>
  <cp:lastPrinted>2009-11-09T20:31:12Z</cp:lastPrinted>
  <dcterms:created xsi:type="dcterms:W3CDTF">2009-10-27T21:57:18Z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